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D:\Neli\Процедури\ПО 2021-2027\Компетентностен модел\Насоки за кандидатстване към 15092025\Файлове от Динко\"/>
    </mc:Choice>
  </mc:AlternateContent>
  <xr:revisionPtr revIDLastSave="0" documentId="13_ncr:1_{D029ABBC-E3A6-420C-BCA0-6E12E9D9F714}" xr6:coauthVersionLast="47" xr6:coauthVersionMax="47" xr10:uidLastSave="{00000000-0000-0000-0000-000000000000}"/>
  <bookViews>
    <workbookView xWindow="-120" yWindow="-120" windowWidth="29040" windowHeight="15840" tabRatio="749" activeTab="3" xr2:uid="{00000000-000D-0000-FFFF-FFFF00000000}"/>
  </bookViews>
  <sheets>
    <sheet name="Възнаграждения" sheetId="12" r:id="rId1"/>
    <sheet name="Надбавки" sheetId="28" r:id="rId2"/>
    <sheet name="Обучения 1-3 дни" sheetId="29" r:id="rId3"/>
    <sheet name="Обучения Онлайн" sheetId="30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5" i="29" l="1"/>
  <c r="E26" i="29"/>
  <c r="E27" i="29"/>
  <c r="E28" i="29"/>
  <c r="E29" i="29"/>
  <c r="E30" i="29"/>
  <c r="E31" i="29"/>
  <c r="E24" i="29"/>
  <c r="E23" i="29"/>
  <c r="E22" i="29"/>
  <c r="I15" i="29"/>
  <c r="D31" i="29"/>
  <c r="D30" i="29"/>
  <c r="D29" i="29"/>
  <c r="D28" i="29"/>
  <c r="D27" i="29"/>
  <c r="D26" i="29"/>
  <c r="D25" i="29"/>
  <c r="D24" i="29"/>
  <c r="D23" i="29"/>
  <c r="D22" i="29"/>
  <c r="F10" i="12"/>
  <c r="F8" i="12" l="1"/>
  <c r="F7" i="12"/>
  <c r="F6" i="12"/>
  <c r="E10" i="12"/>
  <c r="B2" i="29" l="1"/>
  <c r="T17" i="29"/>
  <c r="T16" i="29"/>
  <c r="T15" i="29"/>
  <c r="R17" i="29"/>
  <c r="R15" i="29"/>
  <c r="P17" i="29"/>
  <c r="P16" i="29"/>
  <c r="P15" i="29"/>
  <c r="N17" i="29"/>
  <c r="N15" i="29"/>
  <c r="L17" i="29"/>
  <c r="L15" i="29"/>
  <c r="J17" i="29"/>
  <c r="J16" i="29"/>
  <c r="J15" i="29"/>
  <c r="H15" i="29"/>
  <c r="H17" i="29"/>
  <c r="F17" i="29"/>
  <c r="F16" i="29"/>
  <c r="F15" i="29"/>
  <c r="D17" i="29"/>
  <c r="D15" i="29"/>
  <c r="B17" i="29"/>
  <c r="B15" i="29"/>
  <c r="C18" i="30"/>
  <c r="C17" i="30"/>
  <c r="C16" i="30"/>
  <c r="C15" i="30"/>
  <c r="H4" i="28" l="1"/>
  <c r="H5" i="28" s="1"/>
  <c r="H6" i="28" s="1"/>
  <c r="H7" i="28" s="1"/>
  <c r="H8" i="28" s="1"/>
  <c r="H9" i="28" s="1"/>
  <c r="H10" i="28" s="1"/>
  <c r="U17" i="29" l="1"/>
  <c r="S17" i="29"/>
  <c r="Q17" i="29"/>
  <c r="O17" i="29"/>
  <c r="M17" i="29"/>
  <c r="K17" i="29"/>
  <c r="I17" i="29"/>
  <c r="G17" i="29"/>
  <c r="E17" i="29"/>
  <c r="C17" i="29"/>
  <c r="U16" i="29"/>
  <c r="S16" i="29"/>
  <c r="Q16" i="29"/>
  <c r="O16" i="29"/>
  <c r="M16" i="29"/>
  <c r="K16" i="29"/>
  <c r="I16" i="29"/>
  <c r="G16" i="29"/>
  <c r="E16" i="29"/>
  <c r="C16" i="29"/>
  <c r="U15" i="29"/>
  <c r="S15" i="29"/>
  <c r="Q15" i="29"/>
  <c r="O15" i="29"/>
  <c r="M15" i="29"/>
  <c r="K15" i="29"/>
  <c r="G15" i="29"/>
  <c r="E15" i="29"/>
  <c r="C15" i="29"/>
  <c r="M13" i="29"/>
  <c r="O13" i="29" l="1"/>
  <c r="O14" i="29" s="1"/>
  <c r="Q13" i="29"/>
  <c r="Q14" i="29" s="1"/>
  <c r="E13" i="29"/>
  <c r="E14" i="29" s="1"/>
  <c r="K13" i="29"/>
  <c r="K14" i="29" s="1"/>
  <c r="M14" i="29"/>
  <c r="M18" i="29" s="1"/>
  <c r="C27" i="29" s="1"/>
  <c r="S13" i="29"/>
  <c r="U13" i="29"/>
  <c r="C13" i="29"/>
  <c r="G13" i="29"/>
  <c r="I13" i="29"/>
  <c r="O18" i="29" l="1"/>
  <c r="C28" i="29" s="1"/>
  <c r="Q18" i="29"/>
  <c r="C29" i="29" s="1"/>
  <c r="K18" i="29"/>
  <c r="C26" i="29" s="1"/>
  <c r="E18" i="29"/>
  <c r="C23" i="29" s="1"/>
  <c r="I14" i="29"/>
  <c r="I18" i="29" s="1"/>
  <c r="C25" i="29" s="1"/>
  <c r="U14" i="29"/>
  <c r="U18" i="29" s="1"/>
  <c r="C31" i="29" s="1"/>
  <c r="S14" i="29"/>
  <c r="S18" i="29" s="1"/>
  <c r="C30" i="29" s="1"/>
  <c r="G14" i="29"/>
  <c r="G18" i="29" s="1"/>
  <c r="C24" i="29" s="1"/>
  <c r="C14" i="29"/>
  <c r="C18" i="29" s="1"/>
  <c r="C22" i="29" s="1"/>
  <c r="B3" i="30" l="1"/>
  <c r="E9" i="30" s="1"/>
  <c r="B2" i="30"/>
  <c r="I9" i="30" l="1"/>
  <c r="I10" i="30" s="1"/>
  <c r="I11" i="30" s="1"/>
  <c r="C9" i="30"/>
  <c r="C10" i="30" s="1"/>
  <c r="C11" i="30" s="1"/>
  <c r="G9" i="30"/>
  <c r="E10" i="30"/>
  <c r="E11" i="30" s="1"/>
  <c r="C22" i="28"/>
  <c r="C21" i="28"/>
  <c r="C20" i="28"/>
  <c r="C18" i="28"/>
  <c r="C17" i="28"/>
  <c r="C16" i="28"/>
  <c r="C8" i="12"/>
  <c r="D8" i="12" s="1"/>
  <c r="G10" i="30" l="1"/>
  <c r="G11" i="30" s="1"/>
  <c r="E11" i="12" l="1"/>
  <c r="F11" i="12" l="1"/>
  <c r="G11" i="12" s="1"/>
  <c r="G10" i="12"/>
  <c r="C7" i="12" l="1"/>
  <c r="D7" i="12" s="1"/>
  <c r="C6" i="12"/>
  <c r="D6" i="12" s="1"/>
</calcChain>
</file>

<file path=xl/sharedStrings.xml><?xml version="1.0" encoding="utf-8"?>
<sst xmlns="http://schemas.openxmlformats.org/spreadsheetml/2006/main" count="204" uniqueCount="165">
  <si>
    <t xml:space="preserve">Индексиране с данни за 2024 г. </t>
  </si>
  <si>
    <t>Данни, публикувани от Евростат за България</t>
  </si>
  <si>
    <t>2024 спрямо 2023</t>
  </si>
  <si>
    <r>
      <t xml:space="preserve">Индекс на разходите за труд (LCI) </t>
    </r>
    <r>
      <rPr>
        <sz val="12"/>
        <color rgb="FF000000"/>
        <rFont val="Calibri"/>
        <family val="2"/>
        <scheme val="minor"/>
      </rPr>
      <t>NACE Rev. 2 (дейност = P. Образование)</t>
    </r>
  </si>
  <si>
    <t>Име на показателите</t>
  </si>
  <si>
    <t>Единичен разход - 
2023 г.</t>
  </si>
  <si>
    <t>КИ %</t>
  </si>
  <si>
    <t>Актуализирана сума - 2024 г.</t>
  </si>
  <si>
    <t>Актуализиран единичен разход - 2024 г.</t>
  </si>
  <si>
    <t>3.27. Възнаграждения на педагогическите специалисти за 1 отработен астрономически час</t>
  </si>
  <si>
    <t>3.28. Възнаграждения на експерти образователни дейности за 1 отработен астрономически час</t>
  </si>
  <si>
    <t>3.29. Възнаграждения на лекторите при обучения на педагогически специалисти - за 1 академичен час</t>
  </si>
  <si>
    <t>Единичен разход - евро</t>
  </si>
  <si>
    <t>Месечно възнаграждение за експерт от ЕС (без България) - организации на висшето и средното образование (напр. университети) - медиана към 01.06.2025 г. съгласно Horizon dashboard for lump sum evaluations</t>
  </si>
  <si>
    <t xml:space="preserve">https://ec.europa.eu/eurostat/databrowser/view/lc_lci_r2_a__custom_15851447/default/table?lang=en </t>
  </si>
  <si>
    <t xml:space="preserve">https://dashboard.tech.ec.europa.eu/qs_digit_dashboard_mt/public/sense/app/10526974-8664-4f61-8b86-8ecd3a3c8aec/sheet/4304a311-3099-4fe1-97ed-41f6f2782651/state/analysis </t>
  </si>
  <si>
    <t>Определяне на единични разходи за надбавки на участниците в обучения</t>
  </si>
  <si>
    <t>Единичен разход - лв.</t>
  </si>
  <si>
    <r>
      <t xml:space="preserve">Пътни за 1 човек (отиване и връщане) - изнесено обучение </t>
    </r>
    <r>
      <rPr>
        <i/>
        <sz val="12"/>
        <color theme="1"/>
        <rFont val="Calibri"/>
        <family val="2"/>
        <charset val="204"/>
        <scheme val="minor"/>
      </rPr>
      <t>(разстояние 10-99 км)</t>
    </r>
  </si>
  <si>
    <t>Пътни за 1 човек, 1 ден - обучение на място</t>
  </si>
  <si>
    <t>Дневни при обучения в България - с нощувки</t>
  </si>
  <si>
    <t>Дневни при обучения в България - без нощувки</t>
  </si>
  <si>
    <t>За разходите за пътуване при изнесено обучение се прилага единичният разход от Програма Еразъм + за пътуване на разстояние 10-99 км</t>
  </si>
  <si>
    <t>За разходите за дневни се прилагат минималните стойности на дневните пари при командироване с нощувка и без нощувка съгласно чл. 19, ал. 1-2 от Наредбата за командировките в страната.</t>
  </si>
  <si>
    <t>Определяне на единични разходи за надбавки при пътуване в/от чужбина</t>
  </si>
  <si>
    <t>Пътни разходи от чужбина до България</t>
  </si>
  <si>
    <t>Дневни при престой в България</t>
  </si>
  <si>
    <t>Нощувки в България</t>
  </si>
  <si>
    <t>Пътни разходи от България до чужбина</t>
  </si>
  <si>
    <t>Дневни при престой в чужбина</t>
  </si>
  <si>
    <t>Нощувки в чужбина</t>
  </si>
  <si>
    <t>Прилагат се единичните разходи съгласно Решение на Европейската комисия С(2021)35</t>
  </si>
  <si>
    <t>Разстоянията се изчисляват съгласно каллкулатора на ЕК</t>
  </si>
  <si>
    <t xml:space="preserve">https://commission.europa.eu/funding-tenders/procedures-guidelines-tenders/information-contractors-and-beneficiaries/calculate-unit-costs-eligible-travel-costs_en </t>
  </si>
  <si>
    <t>Таблица 3. Въздушни или комбинирани въздушни/жп пътувания след 31.07.2024 г.</t>
  </si>
  <si>
    <t>Distance Band (in km)</t>
  </si>
  <si>
    <t>Amount in EUR per return trip</t>
  </si>
  <si>
    <t>400 - 600</t>
  </si>
  <si>
    <t>601 - 1 600</t>
  </si>
  <si>
    <t>1 601 - 2 500</t>
  </si>
  <si>
    <t>2 501 - 3 500</t>
  </si>
  <si>
    <t>3 501 - 4 500</t>
  </si>
  <si>
    <t>4 501 - 6 000</t>
  </si>
  <si>
    <t>6 001 - 7 500</t>
  </si>
  <si>
    <t>7 501 - 10 000</t>
  </si>
  <si>
    <t>10 001 - Max</t>
  </si>
  <si>
    <t>Държава</t>
  </si>
  <si>
    <t>Дневни</t>
  </si>
  <si>
    <t>Нощувки</t>
  </si>
  <si>
    <t>Австрия</t>
  </si>
  <si>
    <t>Белгия</t>
  </si>
  <si>
    <t>България</t>
  </si>
  <si>
    <t>Германия</t>
  </si>
  <si>
    <t xml:space="preserve">Гърция </t>
  </si>
  <si>
    <t>Дания</t>
  </si>
  <si>
    <t>Естония</t>
  </si>
  <si>
    <t>Ирландия</t>
  </si>
  <si>
    <t>Испания</t>
  </si>
  <si>
    <t>Италия</t>
  </si>
  <si>
    <t>Кипър</t>
  </si>
  <si>
    <t>Латвия</t>
  </si>
  <si>
    <t>Литва</t>
  </si>
  <si>
    <t>Люксембург</t>
  </si>
  <si>
    <t>Малта</t>
  </si>
  <si>
    <t>Нидерландия</t>
  </si>
  <si>
    <t>Полша</t>
  </si>
  <si>
    <t>Португалия</t>
  </si>
  <si>
    <t>Румъния</t>
  </si>
  <si>
    <t>Словакия</t>
  </si>
  <si>
    <t>Словения</t>
  </si>
  <si>
    <t>Унгария</t>
  </si>
  <si>
    <t>Финландия</t>
  </si>
  <si>
    <t>Франция</t>
  </si>
  <si>
    <t>Хърватия</t>
  </si>
  <si>
    <t>Чехия</t>
  </si>
  <si>
    <t>Швеция</t>
  </si>
  <si>
    <t xml:space="preserve">Норвегия </t>
  </si>
  <si>
    <t>Швейцария</t>
  </si>
  <si>
    <t>Обединено кралство</t>
  </si>
  <si>
    <t>Дневни за 1 ден - при наличие на нощувка</t>
  </si>
  <si>
    <t>Квартирни за 1 нощувка</t>
  </si>
  <si>
    <t>Пътни за 1 човек - изнесено обучение</t>
  </si>
  <si>
    <t>Дневни за 1 ден - без нощувка</t>
  </si>
  <si>
    <t>1 КК без нощувки</t>
  </si>
  <si>
    <t>2 КК без нощувки</t>
  </si>
  <si>
    <t>2 КК с нощувки</t>
  </si>
  <si>
    <t>3 КК без нощувки</t>
  </si>
  <si>
    <t>3 КК с нощувки</t>
  </si>
  <si>
    <t>1 дeн без нощувки</t>
  </si>
  <si>
    <t>2 дни без нощувки</t>
  </si>
  <si>
    <t>2 дни с нощувки</t>
  </si>
  <si>
    <t>3 дни без нощувки</t>
  </si>
  <si>
    <t>3 дни с нощувки</t>
  </si>
  <si>
    <t>ЕР 1.18</t>
  </si>
  <si>
    <t>ЕР 1.21</t>
  </si>
  <si>
    <t>ЕР 1.23</t>
  </si>
  <si>
    <t>ЕР 1.24</t>
  </si>
  <si>
    <t>ЕР 1.26</t>
  </si>
  <si>
    <t>ЕР 1.37</t>
  </si>
  <si>
    <t>ЕР 1.38</t>
  </si>
  <si>
    <t>ЕР 1.39</t>
  </si>
  <si>
    <t>ЕР 1.40</t>
  </si>
  <si>
    <t>ЕР 1.41</t>
  </si>
  <si>
    <t>Брой</t>
  </si>
  <si>
    <t>Сума</t>
  </si>
  <si>
    <t xml:space="preserve">Възнаграждение на лектора </t>
  </si>
  <si>
    <t>Други преки и непреки разходи</t>
  </si>
  <si>
    <t>Дневни за обучаемите</t>
  </si>
  <si>
    <t>Квартирни за обучаемите</t>
  </si>
  <si>
    <t>Пътни за обучаемите</t>
  </si>
  <si>
    <t>Общ разход за групата</t>
  </si>
  <si>
    <t>Групи със средно 15 участници</t>
  </si>
  <si>
    <t>1 КК онлайн синхронно</t>
  </si>
  <si>
    <t>2 КК онлайн</t>
  </si>
  <si>
    <t>3 КК онлайн</t>
  </si>
  <si>
    <t>ЕР 1.19</t>
  </si>
  <si>
    <t>ЕР 1.20</t>
  </si>
  <si>
    <t>ЕР 1.22</t>
  </si>
  <si>
    <t>ЕР 1.25</t>
  </si>
  <si>
    <t>Обучения само онлайн</t>
  </si>
  <si>
    <r>
      <t xml:space="preserve">1.19. Обучение за повишаване на квалификацията </t>
    </r>
    <r>
      <rPr>
        <b/>
        <sz val="12"/>
        <color rgb="FF000000"/>
        <rFont val="Calibri"/>
        <family val="2"/>
        <charset val="204"/>
        <scheme val="minor"/>
      </rPr>
      <t>без физическо присъствие</t>
    </r>
    <r>
      <rPr>
        <sz val="12"/>
        <color rgb="FF000000"/>
        <rFont val="Calibri"/>
        <family val="2"/>
        <charset val="204"/>
        <scheme val="minor"/>
      </rPr>
      <t>, за което е присъден 1 квалификационен кредит</t>
    </r>
  </si>
  <si>
    <r>
      <t xml:space="preserve">1.20. Обучение за повишаване на квалификацията </t>
    </r>
    <r>
      <rPr>
        <b/>
        <sz val="12"/>
        <color rgb="FF000000"/>
        <rFont val="Calibri"/>
        <family val="2"/>
        <charset val="204"/>
        <scheme val="minor"/>
      </rPr>
      <t>без физическо присъствие и само в присъствена форма</t>
    </r>
    <r>
      <rPr>
        <sz val="12"/>
        <color rgb="FF000000"/>
        <rFont val="Calibri"/>
        <family val="2"/>
        <charset val="204"/>
        <scheme val="minor"/>
      </rPr>
      <t>, за което е присъден 1 квалификационен кредит</t>
    </r>
  </si>
  <si>
    <r>
      <t xml:space="preserve">1.22. Обучение за повишаване на квалификацията </t>
    </r>
    <r>
      <rPr>
        <b/>
        <sz val="12"/>
        <color rgb="FF000000"/>
        <rFont val="Calibri"/>
        <family val="2"/>
        <charset val="204"/>
        <scheme val="minor"/>
      </rPr>
      <t>без физическо присъствие</t>
    </r>
    <r>
      <rPr>
        <sz val="12"/>
        <color rgb="FF000000"/>
        <rFont val="Calibri"/>
        <family val="2"/>
        <charset val="204"/>
        <scheme val="minor"/>
      </rPr>
      <t>, за което са присъдени 2 квалификационни кредита</t>
    </r>
  </si>
  <si>
    <r>
      <t xml:space="preserve">1.25. Обучение за повишаване на квалификацията </t>
    </r>
    <r>
      <rPr>
        <b/>
        <sz val="12"/>
        <color rgb="FF000000"/>
        <rFont val="Calibri"/>
        <family val="2"/>
        <charset val="204"/>
        <scheme val="minor"/>
      </rPr>
      <t>без физическо присъствие</t>
    </r>
    <r>
      <rPr>
        <sz val="12"/>
        <color rgb="FF000000"/>
        <rFont val="Calibri"/>
        <family val="2"/>
        <charset val="204"/>
        <scheme val="minor"/>
      </rPr>
      <t>, за което са присъдени 3 квалификационни кредита</t>
    </r>
  </si>
  <si>
    <r>
      <t xml:space="preserve">1.18. Обучение за повишаване на квалификацията </t>
    </r>
    <r>
      <rPr>
        <b/>
        <sz val="11"/>
        <color rgb="FF000000"/>
        <rFont val="Calibri"/>
        <family val="2"/>
        <charset val="204"/>
        <scheme val="minor"/>
      </rPr>
      <t>с физическо присъствие</t>
    </r>
    <r>
      <rPr>
        <sz val="11"/>
        <color rgb="FF000000"/>
        <rFont val="Calibri"/>
        <family val="2"/>
        <charset val="204"/>
        <scheme val="minor"/>
      </rPr>
      <t>, за което е присъден 1 квалификационен кредит</t>
    </r>
  </si>
  <si>
    <r>
      <t xml:space="preserve">1.21. Обучение за повишаване на квалификацията </t>
    </r>
    <r>
      <rPr>
        <b/>
        <sz val="11"/>
        <color rgb="FF000000"/>
        <rFont val="Calibri"/>
        <family val="2"/>
        <charset val="204"/>
        <scheme val="minor"/>
      </rPr>
      <t>с физическо присъствие (без нощувки)</t>
    </r>
    <r>
      <rPr>
        <sz val="11"/>
        <color rgb="FF000000"/>
        <rFont val="Calibri"/>
        <family val="2"/>
        <charset val="204"/>
        <scheme val="minor"/>
      </rPr>
      <t>, за което са присъдени 2 квалификационни кредита</t>
    </r>
  </si>
  <si>
    <r>
      <t>1.23. Изнесено обучение за повишаване на квалификацията</t>
    </r>
    <r>
      <rPr>
        <b/>
        <sz val="11"/>
        <color rgb="FF000000"/>
        <rFont val="Calibri"/>
        <family val="2"/>
        <charset val="204"/>
        <scheme val="minor"/>
      </rPr>
      <t xml:space="preserve"> (с нощувки)</t>
    </r>
    <r>
      <rPr>
        <sz val="11"/>
        <color rgb="FF000000"/>
        <rFont val="Calibri"/>
        <family val="2"/>
        <charset val="204"/>
        <scheme val="minor"/>
      </rPr>
      <t>, за което са присъдени 2 квалификационни кредита</t>
    </r>
  </si>
  <si>
    <r>
      <t xml:space="preserve">1.24. Обучение за повишаване на квалификацията </t>
    </r>
    <r>
      <rPr>
        <b/>
        <sz val="11"/>
        <color rgb="FF000000"/>
        <rFont val="Calibri"/>
        <family val="2"/>
        <charset val="204"/>
        <scheme val="minor"/>
      </rPr>
      <t>с физическо присъствие (без нощувки)</t>
    </r>
    <r>
      <rPr>
        <sz val="11"/>
        <color rgb="FF000000"/>
        <rFont val="Calibri"/>
        <family val="2"/>
        <charset val="204"/>
        <scheme val="minor"/>
      </rPr>
      <t>, за което са присъдени 3 квалификационни кредита</t>
    </r>
  </si>
  <si>
    <r>
      <t>1.26. Изнесено обучение за повишаване на квалификацията</t>
    </r>
    <r>
      <rPr>
        <b/>
        <sz val="11"/>
        <color rgb="FF000000"/>
        <rFont val="Calibri"/>
        <family val="2"/>
        <charset val="204"/>
        <scheme val="minor"/>
      </rPr>
      <t xml:space="preserve"> (с нощувки)</t>
    </r>
    <r>
      <rPr>
        <sz val="11"/>
        <color rgb="FF000000"/>
        <rFont val="Calibri"/>
        <family val="2"/>
        <charset val="204"/>
        <scheme val="minor"/>
      </rPr>
      <t>, за което са присъдени 3 квалификационни кредита</t>
    </r>
  </si>
  <si>
    <r>
      <t xml:space="preserve">1.37.     Еднодневно обучение за повишаване на квалификацията с физическо присъствие </t>
    </r>
    <r>
      <rPr>
        <b/>
        <sz val="11"/>
        <color rgb="FF000000"/>
        <rFont val="Calibri"/>
        <family val="2"/>
        <charset val="204"/>
        <scheme val="minor"/>
      </rPr>
      <t>(без нощувки)</t>
    </r>
  </si>
  <si>
    <r>
      <t xml:space="preserve">1.38.     Двудневно обучение за повишаване на квалификацията с физическо присъствие </t>
    </r>
    <r>
      <rPr>
        <b/>
        <sz val="11"/>
        <color rgb="FF000000"/>
        <rFont val="Calibri"/>
        <family val="2"/>
        <charset val="204"/>
        <scheme val="minor"/>
      </rPr>
      <t>(без нощувки)</t>
    </r>
  </si>
  <si>
    <r>
      <t xml:space="preserve">1.39.     Двудневно изнесено обучение за повишаване на квалификацията </t>
    </r>
    <r>
      <rPr>
        <b/>
        <sz val="11"/>
        <color rgb="FF000000"/>
        <rFont val="Calibri"/>
        <family val="2"/>
        <charset val="204"/>
        <scheme val="minor"/>
      </rPr>
      <t>с нощувки</t>
    </r>
  </si>
  <si>
    <r>
      <t xml:space="preserve">1.40.     Тридневно обучение за повишаване на квалификацията с физическо присъствие </t>
    </r>
    <r>
      <rPr>
        <b/>
        <sz val="11"/>
        <color rgb="FF000000"/>
        <rFont val="Calibri"/>
        <family val="2"/>
        <charset val="204"/>
        <scheme val="minor"/>
      </rPr>
      <t>(без нощувки)</t>
    </r>
  </si>
  <si>
    <r>
      <t xml:space="preserve">1.41.     Тридневно изнесено обучение за повишаване на квалификацията </t>
    </r>
    <r>
      <rPr>
        <b/>
        <sz val="11"/>
        <color rgb="FF000000"/>
        <rFont val="Calibri"/>
        <family val="2"/>
        <charset val="204"/>
        <scheme val="minor"/>
      </rPr>
      <t>с нощувки</t>
    </r>
  </si>
  <si>
    <t>unit-cost-decision-travel_en.pdf</t>
  </si>
  <si>
    <t>1 КК без физ. присъствие</t>
  </si>
  <si>
    <t xml:space="preserve">https://ec.europa.eu/eurostat/databrowser/bookmark/c3d0497c-3c94-4532-88f0-d2d7bd6adcf7?lang=en&amp;createdAt=2025-09-04T09:38:01Z </t>
  </si>
  <si>
    <t>За разходите за пътуване при обучение на място се прилага сумата от 3 лв. на ден на човек (актуализирана стойност от 2 лв., прилагана при ОПНОИР)</t>
  </si>
  <si>
    <t xml:space="preserve">COICOP 3 цифри = услуги свързани с транспорта (SERV_TRA) </t>
  </si>
  <si>
    <t xml:space="preserve">Единичен разход за 1 час - лв. </t>
  </si>
  <si>
    <t xml:space="preserve">Единичен разход за 1 час - евро </t>
  </si>
  <si>
    <t>Месечен единичен разход - евро</t>
  </si>
  <si>
    <t xml:space="preserve">Месечен единичен разход - лв. </t>
  </si>
  <si>
    <t>Година</t>
  </si>
  <si>
    <t>Индекс %</t>
  </si>
  <si>
    <t>Индексирана сума - лв.</t>
  </si>
  <si>
    <t>Актуализиране с Хармонизиран индекс на потребителските цени SERV_TRA</t>
  </si>
  <si>
    <t>Актуализиран единичен разход - лв.</t>
  </si>
  <si>
    <t>За разходите за нощувки се прилага стойността на квартирните пари, която може да се възстанови съгласно вътрешните правила на МОН - заповед №  РД09-773/28.03.2025 г. и справка от счетоводната система на МОН (писмо № 0701-174/15.08.2025 г.)</t>
  </si>
  <si>
    <t>Разходи за нощувки при обучения в България</t>
  </si>
  <si>
    <t>Определяне на допустимите разходи за обучения с физическо присъствие</t>
  </si>
  <si>
    <t>Определяне на допустимите разходи за обучения от разстояние в електронна среда</t>
  </si>
  <si>
    <r>
      <t xml:space="preserve">Възнаграждение за 1 академичен час
</t>
    </r>
    <r>
      <rPr>
        <i/>
        <sz val="11"/>
        <color theme="1"/>
        <rFont val="Calibri"/>
        <family val="2"/>
        <charset val="204"/>
        <scheme val="minor"/>
      </rPr>
      <t>(ЕР 3.29 с приложена индексация от 15 %)</t>
    </r>
  </si>
  <si>
    <t>Среден брой обучаеми в 1 група</t>
  </si>
  <si>
    <r>
      <t xml:space="preserve">Възнаграждение за 1 академичен час - половината часове са синхронно обучение от разстояние в електронна среда 
</t>
    </r>
    <r>
      <rPr>
        <i/>
        <sz val="12"/>
        <color theme="1"/>
        <rFont val="Calibri"/>
        <family val="2"/>
        <charset val="204"/>
        <scheme val="minor"/>
      </rPr>
      <t>(25 % по-висок размер на единичен разход 3.29)</t>
    </r>
  </si>
  <si>
    <r>
      <t xml:space="preserve">Възнаграждение за 1 академичен час - всички часове са синхронно обучение от разстояние в електронна среда 
</t>
    </r>
    <r>
      <rPr>
        <i/>
        <sz val="12"/>
        <color theme="1"/>
        <rFont val="Calibri"/>
        <family val="2"/>
        <charset val="204"/>
        <scheme val="minor"/>
      </rPr>
      <t>(50 % по-висок размер на единичен разход 3.29)</t>
    </r>
  </si>
  <si>
    <t>Месечно възнаграждение за експерт от България - организации на висшето и средното образование (напр. университети) - прилага се единичен разход 3.28, който е предварително индексиран с 15 %</t>
  </si>
  <si>
    <t>Актуализирането на размера на единичните разходи за възнаграждения 3.27-3.29 се извършва въз основа на индекса на разходите за труд в област „Образование“, публикуван от Евростат. За последните 2 години - 2023 и 2024, годишният индекс за България е над 15 %, а съгласно Анекс № Д01-30/31.03.2025 г. към Колективния трудов договор за системата на предучилищното и училищното образование, заплатите на педагогическите специалисти се увеличават средно с 15 %, считано от 01.03.2025 г. Затова УО залага индексация от 15 % за единичните разходи за възнаграждения, които ще започнат да се прилагат през 2026 г.</t>
  </si>
  <si>
    <t>Предварителна индексация от 15 %</t>
  </si>
  <si>
    <t>Проведени академични часове</t>
  </si>
  <si>
    <t>Надбавки за 1 участник</t>
  </si>
  <si>
    <t>Общ разход за група с включени непреки разходи - лв.</t>
  </si>
  <si>
    <t>Пътни за 1 участник</t>
  </si>
  <si>
    <t>Дневни за 1 участник</t>
  </si>
  <si>
    <t>Нощувки за 1 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</si>
</sst>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 "/>
    <numFmt numFmtId="165" formatCode="0.0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color rgb="FF00002E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0"/>
      <name val="Calibri"/>
      <family val="2"/>
      <charset val="204"/>
      <scheme val="minor"/>
    </font>
    <font>
      <b/>
      <i/>
      <sz val="12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i/>
      <sz val="12"/>
      <color rgb="FF000000"/>
      <name val="Times New Roman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10" fillId="0" borderId="0" applyNumberFormat="0" applyFill="0" applyBorder="0" applyAlignment="0" applyProtection="0"/>
    <xf numFmtId="0" fontId="14" fillId="0" borderId="0"/>
    <xf numFmtId="0" fontId="15" fillId="0" borderId="0" applyNumberFormat="0" applyFill="0" applyBorder="0" applyAlignment="0" applyProtection="0"/>
  </cellStyleXfs>
  <cellXfs count="119">
    <xf numFmtId="0" fontId="0" fillId="0" borderId="0" xfId="0"/>
    <xf numFmtId="0" fontId="5" fillId="0" borderId="0" xfId="0" applyFont="1"/>
    <xf numFmtId="0" fontId="5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3" fontId="11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0" fontId="11" fillId="0" borderId="0" xfId="4" applyFont="1"/>
    <xf numFmtId="0" fontId="11" fillId="0" borderId="0" xfId="4" applyFont="1" applyAlignment="1">
      <alignment horizontal="justify" vertical="center"/>
    </xf>
    <xf numFmtId="0" fontId="8" fillId="2" borderId="0" xfId="4" applyFont="1" applyFill="1" applyAlignment="1">
      <alignment horizontal="left" vertical="center" wrapText="1"/>
    </xf>
    <xf numFmtId="0" fontId="11" fillId="0" borderId="1" xfId="0" applyFont="1" applyBorder="1"/>
    <xf numFmtId="0" fontId="17" fillId="0" borderId="0" xfId="0" applyFont="1" applyAlignment="1">
      <alignment vertical="center"/>
    </xf>
    <xf numFmtId="2" fontId="17" fillId="0" borderId="1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8" fillId="0" borderId="0" xfId="3" applyFont="1"/>
    <xf numFmtId="0" fontId="16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/>
    <xf numFmtId="0" fontId="19" fillId="0" borderId="0" xfId="3" applyFont="1"/>
    <xf numFmtId="0" fontId="13" fillId="0" borderId="0" xfId="0" applyFont="1" applyAlignment="1">
      <alignment horizontal="left" vertical="center" wrapText="1"/>
    </xf>
    <xf numFmtId="3" fontId="13" fillId="0" borderId="0" xfId="0" applyNumberFormat="1" applyFont="1" applyAlignment="1">
      <alignment horizontal="center" vertical="center" wrapText="1"/>
    </xf>
    <xf numFmtId="0" fontId="11" fillId="0" borderId="0" xfId="4" applyFont="1" applyAlignment="1">
      <alignment horizontal="center" vertical="center"/>
    </xf>
    <xf numFmtId="0" fontId="11" fillId="0" borderId="0" xfId="4" applyFont="1" applyAlignment="1">
      <alignment horizontal="left" vertical="center"/>
    </xf>
    <xf numFmtId="0" fontId="11" fillId="0" borderId="1" xfId="4" applyFont="1" applyBorder="1" applyAlignment="1">
      <alignment horizontal="center" vertical="center"/>
    </xf>
    <xf numFmtId="0" fontId="16" fillId="0" borderId="0" xfId="4" applyFont="1" applyAlignment="1">
      <alignment horizontal="left" vertical="center" wrapText="1"/>
    </xf>
    <xf numFmtId="0" fontId="16" fillId="0" borderId="0" xfId="4" applyFont="1" applyAlignment="1">
      <alignment horizontal="center" vertical="center" wrapText="1"/>
    </xf>
    <xf numFmtId="2" fontId="16" fillId="0" borderId="0" xfId="4" applyNumberFormat="1" applyFont="1" applyAlignment="1">
      <alignment horizontal="center" vertical="center" wrapText="1"/>
    </xf>
    <xf numFmtId="0" fontId="16" fillId="0" borderId="2" xfId="4" applyFont="1" applyBorder="1" applyAlignment="1">
      <alignment horizontal="center" vertical="center" wrapText="1"/>
    </xf>
    <xf numFmtId="0" fontId="8" fillId="0" borderId="2" xfId="4" applyFont="1" applyBorder="1" applyAlignment="1">
      <alignment horizontal="center" vertical="center" wrapText="1"/>
    </xf>
    <xf numFmtId="0" fontId="16" fillId="0" borderId="2" xfId="4" applyFont="1" applyBorder="1" applyAlignment="1">
      <alignment horizontal="left" vertical="center" wrapText="1"/>
    </xf>
    <xf numFmtId="0" fontId="16" fillId="0" borderId="7" xfId="4" applyFont="1" applyBorder="1" applyAlignment="1">
      <alignment horizontal="left" vertical="center" wrapText="1"/>
    </xf>
    <xf numFmtId="164" fontId="11" fillId="0" borderId="1" xfId="4" applyNumberFormat="1" applyFont="1" applyBorder="1" applyAlignment="1">
      <alignment horizontal="center" vertical="center"/>
    </xf>
    <xf numFmtId="0" fontId="20" fillId="2" borderId="0" xfId="4" applyFont="1" applyFill="1" applyAlignment="1">
      <alignment horizontal="left" vertical="center" wrapText="1"/>
    </xf>
    <xf numFmtId="0" fontId="14" fillId="0" borderId="0" xfId="4"/>
    <xf numFmtId="0" fontId="14" fillId="0" borderId="1" xfId="4" applyBorder="1" applyAlignment="1">
      <alignment horizontal="center" vertical="center"/>
    </xf>
    <xf numFmtId="1" fontId="14" fillId="0" borderId="1" xfId="4" applyNumberFormat="1" applyBorder="1" applyAlignment="1">
      <alignment horizontal="center" vertical="center"/>
    </xf>
    <xf numFmtId="0" fontId="14" fillId="0" borderId="6" xfId="4" applyBorder="1" applyAlignment="1">
      <alignment horizontal="center" vertical="center"/>
    </xf>
    <xf numFmtId="0" fontId="23" fillId="0" borderId="0" xfId="4" applyFont="1" applyAlignment="1">
      <alignment horizontal="left" vertical="center" wrapText="1"/>
    </xf>
    <xf numFmtId="0" fontId="23" fillId="0" borderId="0" xfId="4" applyFont="1" applyAlignment="1">
      <alignment horizontal="center" vertical="center" wrapText="1"/>
    </xf>
    <xf numFmtId="2" fontId="23" fillId="0" borderId="0" xfId="4" applyNumberFormat="1" applyFont="1" applyAlignment="1">
      <alignment horizontal="center" vertical="center" wrapText="1"/>
    </xf>
    <xf numFmtId="0" fontId="24" fillId="2" borderId="0" xfId="4" applyFont="1" applyFill="1"/>
    <xf numFmtId="0" fontId="14" fillId="2" borderId="0" xfId="4" applyFill="1"/>
    <xf numFmtId="0" fontId="25" fillId="0" borderId="2" xfId="4" applyFont="1" applyBorder="1" applyAlignment="1">
      <alignment horizontal="center" vertical="center" wrapText="1"/>
    </xf>
    <xf numFmtId="0" fontId="26" fillId="0" borderId="2" xfId="4" applyFont="1" applyBorder="1" applyAlignment="1">
      <alignment horizontal="center" vertical="center" wrapText="1"/>
    </xf>
    <xf numFmtId="0" fontId="25" fillId="0" borderId="2" xfId="4" applyFont="1" applyBorder="1" applyAlignment="1">
      <alignment horizontal="left" vertical="center" wrapText="1"/>
    </xf>
    <xf numFmtId="0" fontId="25" fillId="0" borderId="7" xfId="4" applyFont="1" applyBorder="1" applyAlignment="1">
      <alignment horizontal="left" vertical="center" wrapText="1"/>
    </xf>
    <xf numFmtId="0" fontId="10" fillId="0" borderId="0" xfId="3" applyAlignment="1">
      <alignment vertical="center"/>
    </xf>
    <xf numFmtId="0" fontId="11" fillId="0" borderId="1" xfId="4" applyFont="1" applyBorder="1" applyAlignment="1">
      <alignment horizontal="left" vertical="center" wrapText="1"/>
    </xf>
    <xf numFmtId="2" fontId="11" fillId="0" borderId="1" xfId="4" applyNumberFormat="1" applyFont="1" applyBorder="1" applyAlignment="1">
      <alignment horizontal="center" vertical="center"/>
    </xf>
    <xf numFmtId="165" fontId="11" fillId="0" borderId="0" xfId="0" applyNumberFormat="1" applyFont="1"/>
    <xf numFmtId="0" fontId="10" fillId="0" borderId="0" xfId="3"/>
    <xf numFmtId="0" fontId="9" fillId="7" borderId="2" xfId="0" applyFont="1" applyFill="1" applyBorder="1" applyAlignment="1">
      <alignment horizontal="center" vertical="center" wrapText="1"/>
    </xf>
    <xf numFmtId="0" fontId="14" fillId="0" borderId="1" xfId="4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165" fontId="11" fillId="0" borderId="1" xfId="0" applyNumberFormat="1" applyFont="1" applyBorder="1" applyAlignment="1">
      <alignment vertical="center"/>
    </xf>
    <xf numFmtId="0" fontId="4" fillId="5" borderId="1" xfId="0" applyFont="1" applyFill="1" applyBorder="1" applyAlignment="1">
      <alignment horizontal="center" vertical="center"/>
    </xf>
    <xf numFmtId="3" fontId="14" fillId="0" borderId="1" xfId="4" applyNumberFormat="1" applyBorder="1" applyAlignment="1">
      <alignment horizontal="center" vertical="center"/>
    </xf>
    <xf numFmtId="3" fontId="14" fillId="2" borderId="1" xfId="4" applyNumberFormat="1" applyFill="1" applyBorder="1" applyAlignment="1">
      <alignment horizontal="center" vertical="center"/>
    </xf>
    <xf numFmtId="3" fontId="26" fillId="3" borderId="2" xfId="4" applyNumberFormat="1" applyFont="1" applyFill="1" applyBorder="1" applyAlignment="1">
      <alignment horizontal="center" vertical="center" wrapText="1"/>
    </xf>
    <xf numFmtId="1" fontId="11" fillId="0" borderId="1" xfId="4" applyNumberFormat="1" applyFont="1" applyBorder="1" applyAlignment="1">
      <alignment horizontal="center" vertical="center"/>
    </xf>
    <xf numFmtId="3" fontId="11" fillId="0" borderId="1" xfId="4" applyNumberFormat="1" applyFont="1" applyBorder="1" applyAlignment="1">
      <alignment horizontal="center" vertical="center"/>
    </xf>
    <xf numFmtId="3" fontId="11" fillId="2" borderId="1" xfId="4" applyNumberFormat="1" applyFont="1" applyFill="1" applyBorder="1" applyAlignment="1">
      <alignment horizontal="center" vertical="center"/>
    </xf>
    <xf numFmtId="3" fontId="8" fillId="3" borderId="2" xfId="4" applyNumberFormat="1" applyFont="1" applyFill="1" applyBorder="1" applyAlignment="1">
      <alignment horizontal="center" vertical="center" wrapText="1"/>
    </xf>
    <xf numFmtId="0" fontId="1" fillId="0" borderId="1" xfId="4" applyFont="1" applyBorder="1" applyAlignment="1">
      <alignment horizontal="left" vertical="center" wrapText="1"/>
    </xf>
    <xf numFmtId="0" fontId="14" fillId="0" borderId="1" xfId="4" applyBorder="1" applyAlignment="1">
      <alignment horizontal="left" vertical="center"/>
    </xf>
    <xf numFmtId="0" fontId="1" fillId="0" borderId="1" xfId="4" applyFont="1" applyBorder="1" applyAlignment="1">
      <alignment vertical="center"/>
    </xf>
    <xf numFmtId="2" fontId="6" fillId="0" borderId="2" xfId="0" applyNumberFormat="1" applyFont="1" applyBorder="1" applyAlignment="1">
      <alignment horizontal="center" vertical="center" wrapText="1"/>
    </xf>
    <xf numFmtId="2" fontId="14" fillId="0" borderId="1" xfId="4" applyNumberFormat="1" applyBorder="1" applyAlignment="1">
      <alignment horizontal="center" vertical="center"/>
    </xf>
    <xf numFmtId="3" fontId="26" fillId="0" borderId="2" xfId="4" applyNumberFormat="1" applyFont="1" applyFill="1" applyBorder="1" applyAlignment="1">
      <alignment horizontal="center" vertical="center" wrapText="1"/>
    </xf>
    <xf numFmtId="3" fontId="25" fillId="0" borderId="2" xfId="4" applyNumberFormat="1" applyFont="1" applyFill="1" applyBorder="1" applyAlignment="1">
      <alignment horizontal="center" vertical="center" wrapText="1"/>
    </xf>
    <xf numFmtId="0" fontId="22" fillId="0" borderId="0" xfId="2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 wrapText="1"/>
    </xf>
    <xf numFmtId="0" fontId="26" fillId="6" borderId="8" xfId="4" applyFont="1" applyFill="1" applyBorder="1" applyAlignment="1">
      <alignment horizontal="center" vertical="center" wrapText="1"/>
    </xf>
    <xf numFmtId="0" fontId="26" fillId="6" borderId="9" xfId="4" applyFont="1" applyFill="1" applyBorder="1" applyAlignment="1">
      <alignment horizontal="center" vertical="center" wrapText="1"/>
    </xf>
    <xf numFmtId="0" fontId="21" fillId="2" borderId="3" xfId="4" applyFont="1" applyFill="1" applyBorder="1" applyAlignment="1">
      <alignment horizontal="center"/>
    </xf>
    <xf numFmtId="0" fontId="21" fillId="2" borderId="5" xfId="4" applyFont="1" applyFill="1" applyBorder="1" applyAlignment="1">
      <alignment horizontal="center"/>
    </xf>
    <xf numFmtId="0" fontId="21" fillId="2" borderId="4" xfId="4" applyFont="1" applyFill="1" applyBorder="1" applyAlignment="1">
      <alignment horizontal="center"/>
    </xf>
    <xf numFmtId="17" fontId="14" fillId="5" borderId="1" xfId="4" applyNumberFormat="1" applyFill="1" applyBorder="1" applyAlignment="1">
      <alignment horizontal="center" vertical="center"/>
    </xf>
    <xf numFmtId="0" fontId="14" fillId="5" borderId="1" xfId="4" applyFill="1" applyBorder="1" applyAlignment="1">
      <alignment horizontal="center" vertical="center"/>
    </xf>
    <xf numFmtId="0" fontId="14" fillId="0" borderId="1" xfId="4" applyBorder="1" applyAlignment="1">
      <alignment horizontal="center" vertical="center"/>
    </xf>
    <xf numFmtId="17" fontId="11" fillId="5" borderId="1" xfId="4" applyNumberFormat="1" applyFont="1" applyFill="1" applyBorder="1" applyAlignment="1">
      <alignment horizontal="center" vertical="center"/>
    </xf>
    <xf numFmtId="0" fontId="11" fillId="5" borderId="1" xfId="4" applyFont="1" applyFill="1" applyBorder="1" applyAlignment="1">
      <alignment horizontal="center" vertical="center"/>
    </xf>
    <xf numFmtId="0" fontId="4" fillId="2" borderId="3" xfId="4" applyFont="1" applyFill="1" applyBorder="1" applyAlignment="1">
      <alignment horizontal="center"/>
    </xf>
    <xf numFmtId="0" fontId="4" fillId="2" borderId="5" xfId="4" applyFont="1" applyFill="1" applyBorder="1" applyAlignment="1">
      <alignment horizontal="center"/>
    </xf>
    <xf numFmtId="0" fontId="4" fillId="2" borderId="4" xfId="4" applyFont="1" applyFill="1" applyBorder="1" applyAlignment="1">
      <alignment horizontal="center"/>
    </xf>
    <xf numFmtId="0" fontId="11" fillId="0" borderId="1" xfId="4" applyFont="1" applyBorder="1" applyAlignment="1">
      <alignment horizontal="center" vertical="center"/>
    </xf>
  </cellXfs>
  <cellStyles count="6">
    <cellStyle name="Hyperlink" xfId="3" builtinId="8"/>
    <cellStyle name="Hyperlink 2" xfId="5" xr:uid="{DDF217BE-859A-45E3-A29D-494BA33501E0}"/>
    <cellStyle name="Normal" xfId="0" builtinId="0"/>
    <cellStyle name="Normal 2" xfId="1" xr:uid="{894B6870-FD2B-4E1F-8932-6C9A46AD7401}"/>
    <cellStyle name="Normal 3" xfId="2" xr:uid="{9ECA1403-2487-42CE-9A56-0CF03F743CE9}"/>
    <cellStyle name="Normal 4" xfId="4" xr:uid="{E7B23804-AA59-4A95-94B8-594C856C21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</xdr:row>
      <xdr:rowOff>0</xdr:rowOff>
    </xdr:from>
    <xdr:to>
      <xdr:col>8</xdr:col>
      <xdr:colOff>209891</xdr:colOff>
      <xdr:row>44</xdr:row>
      <xdr:rowOff>122498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2351BC5-5258-43EF-A6F5-76ED6CAB397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314700"/>
          <a:ext cx="11107957" cy="6097270"/>
        </a:xfrm>
        <a:prstGeom prst="rect">
          <a:avLst/>
        </a:prstGeom>
      </xdr:spPr>
    </xdr:pic>
    <xdr:clientData/>
  </xdr:twoCellAnchor>
  <xdr:twoCellAnchor editAs="oneCell">
    <xdr:from>
      <xdr:col>0</xdr:col>
      <xdr:colOff>119014</xdr:colOff>
      <xdr:row>49</xdr:row>
      <xdr:rowOff>93964</xdr:rowOff>
    </xdr:from>
    <xdr:to>
      <xdr:col>8</xdr:col>
      <xdr:colOff>420890</xdr:colOff>
      <xdr:row>81</xdr:row>
      <xdr:rowOff>23313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C0077FD-9ECF-48DC-B80E-3999D9DE35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014" y="19598233"/>
          <a:ext cx="11204338" cy="63024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25977</xdr:colOff>
      <xdr:row>70</xdr:row>
      <xdr:rowOff>197872</xdr:rowOff>
    </xdr:from>
    <xdr:to>
      <xdr:col>14</xdr:col>
      <xdr:colOff>127000</xdr:colOff>
      <xdr:row>109</xdr:row>
      <xdr:rowOff>17318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03BD26D-564B-4FDD-AAC4-5311F6DFD0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977" y="17161031"/>
          <a:ext cx="13106978" cy="7586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shboard.tech.ec.europa.eu/qs_digit_dashboard_mt/public/sense/app/10526974-8664-4f61-8b86-8ecd3a3c8aec/sheet/4304a311-3099-4fe1-97ed-41f6f2782651/state/analysis" TargetMode="External"/><Relationship Id="rId1" Type="http://schemas.openxmlformats.org/officeDocument/2006/relationships/hyperlink" Target="https://ec.europa.eu/eurostat/databrowser/view/lc_lci_r2_a__custom_15851447/default/table?lang=en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c.europa.eu/eurostat/databrowser/bookmark/c3d0497c-3c94-4532-88f0-d2d7bd6adcf7?lang=en&amp;createdAt=2025-09-04T09:38:01Z" TargetMode="External"/><Relationship Id="rId2" Type="http://schemas.openxmlformats.org/officeDocument/2006/relationships/hyperlink" Target="https://ec.europa.eu/info/funding-tenders/opportunities/docs/2021-2027/common/guidance/unit-cost-decision-travel_en.pdf" TargetMode="External"/><Relationship Id="rId1" Type="http://schemas.openxmlformats.org/officeDocument/2006/relationships/hyperlink" Target="https://commission.europa.eu/funding-tenders/procedures-guidelines-tenders/information-contractors-and-beneficiaries/calculate-unit-costs-eligible-travel-costs_en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C73D1-0F05-4F07-AAE7-12B86D60E188}">
  <dimension ref="A1:G84"/>
  <sheetViews>
    <sheetView zoomScale="130" zoomScaleNormal="130" workbookViewId="0">
      <selection activeCell="G11" sqref="G11"/>
    </sheetView>
  </sheetViews>
  <sheetFormatPr defaultRowHeight="15.75" x14ac:dyDescent="0.25"/>
  <cols>
    <col min="1" max="1" width="58" style="1" customWidth="1"/>
    <col min="2" max="2" width="13.5703125" style="1" customWidth="1"/>
    <col min="3" max="3" width="12" style="1" customWidth="1"/>
    <col min="4" max="4" width="16.7109375" style="1" customWidth="1"/>
    <col min="5" max="5" width="19.28515625" style="1" customWidth="1"/>
    <col min="6" max="6" width="17.42578125" style="1" customWidth="1"/>
    <col min="7" max="7" width="17.28515625" style="1" customWidth="1"/>
    <col min="8" max="16384" width="9.140625" style="1"/>
  </cols>
  <sheetData>
    <row r="1" spans="1:7" x14ac:dyDescent="0.25">
      <c r="A1" s="30" t="s">
        <v>0</v>
      </c>
    </row>
    <row r="2" spans="1:7" ht="31.5" x14ac:dyDescent="0.25">
      <c r="A2" s="6" t="s">
        <v>1</v>
      </c>
      <c r="B2" s="2" t="s">
        <v>2</v>
      </c>
    </row>
    <row r="3" spans="1:7" ht="31.5" x14ac:dyDescent="0.25">
      <c r="A3" s="3" t="s">
        <v>3</v>
      </c>
      <c r="B3" s="31">
        <v>15.1</v>
      </c>
    </row>
    <row r="4" spans="1:7" ht="16.5" thickBot="1" x14ac:dyDescent="0.3"/>
    <row r="5" spans="1:7" ht="48" thickBot="1" x14ac:dyDescent="0.3">
      <c r="A5" s="4" t="s">
        <v>4</v>
      </c>
      <c r="B5" s="5" t="s">
        <v>5</v>
      </c>
      <c r="C5" s="4" t="s">
        <v>6</v>
      </c>
      <c r="D5" s="4" t="s">
        <v>7</v>
      </c>
      <c r="E5" s="7" t="s">
        <v>8</v>
      </c>
      <c r="F5" s="7" t="s">
        <v>158</v>
      </c>
    </row>
    <row r="6" spans="1:7" ht="38.25" customHeight="1" thickBot="1" x14ac:dyDescent="0.3">
      <c r="A6" s="11" t="s">
        <v>9</v>
      </c>
      <c r="B6" s="32">
        <v>33</v>
      </c>
      <c r="C6" s="8">
        <f>B3</f>
        <v>15.1</v>
      </c>
      <c r="D6" s="8">
        <f t="shared" ref="D6:D7" si="0">B6+B6*C6%</f>
        <v>37.982999999999997</v>
      </c>
      <c r="E6" s="33">
        <v>38</v>
      </c>
      <c r="F6" s="89">
        <f>E6*1.15</f>
        <v>43.699999999999996</v>
      </c>
    </row>
    <row r="7" spans="1:7" ht="32.25" thickBot="1" x14ac:dyDescent="0.3">
      <c r="A7" s="11" t="s">
        <v>10</v>
      </c>
      <c r="B7" s="32">
        <v>38</v>
      </c>
      <c r="C7" s="8">
        <f>B3</f>
        <v>15.1</v>
      </c>
      <c r="D7" s="8">
        <f t="shared" si="0"/>
        <v>43.738</v>
      </c>
      <c r="E7" s="33">
        <v>44</v>
      </c>
      <c r="F7" s="89">
        <f>E7*1.15</f>
        <v>50.599999999999994</v>
      </c>
    </row>
    <row r="8" spans="1:7" ht="32.25" thickBot="1" x14ac:dyDescent="0.3">
      <c r="A8" s="11" t="s">
        <v>11</v>
      </c>
      <c r="B8" s="32">
        <v>26</v>
      </c>
      <c r="C8" s="8">
        <f>B3</f>
        <v>15.1</v>
      </c>
      <c r="D8" s="8">
        <f>B8+B8*C8%</f>
        <v>29.925999999999998</v>
      </c>
      <c r="E8" s="33">
        <v>30</v>
      </c>
      <c r="F8" s="89">
        <f>E8*1.15</f>
        <v>34.5</v>
      </c>
    </row>
    <row r="9" spans="1:7" ht="48" thickBot="1" x14ac:dyDescent="0.3">
      <c r="A9" s="11"/>
      <c r="B9" s="32"/>
      <c r="C9" s="8"/>
      <c r="D9" s="74" t="s">
        <v>141</v>
      </c>
      <c r="E9" s="7" t="s">
        <v>142</v>
      </c>
      <c r="F9" s="7" t="s">
        <v>139</v>
      </c>
      <c r="G9" s="74" t="s">
        <v>140</v>
      </c>
    </row>
    <row r="10" spans="1:7" ht="67.5" customHeight="1" thickBot="1" x14ac:dyDescent="0.3">
      <c r="A10" s="11" t="s">
        <v>156</v>
      </c>
      <c r="B10" s="32"/>
      <c r="C10" s="8"/>
      <c r="D10" s="34"/>
      <c r="E10" s="34">
        <f>ROUND(F10*1720/12,0)</f>
        <v>7253</v>
      </c>
      <c r="F10" s="32">
        <f>F7</f>
        <v>50.599999999999994</v>
      </c>
      <c r="G10" s="34">
        <f>F10/1.95583</f>
        <v>25.871369188528654</v>
      </c>
    </row>
    <row r="11" spans="1:7" ht="79.5" thickBot="1" x14ac:dyDescent="0.3">
      <c r="A11" s="11" t="s">
        <v>13</v>
      </c>
      <c r="B11" s="32"/>
      <c r="C11" s="8"/>
      <c r="D11" s="34">
        <v>5360</v>
      </c>
      <c r="E11" s="34">
        <f>ROUND(D11*1.95583,0)</f>
        <v>10483</v>
      </c>
      <c r="F11" s="34">
        <f>ROUND(E11*12/1720,0)</f>
        <v>73</v>
      </c>
      <c r="G11" s="34">
        <f>F11/1.95583</f>
        <v>37.32430732732395</v>
      </c>
    </row>
    <row r="12" spans="1:7" x14ac:dyDescent="0.25">
      <c r="A12" s="12"/>
      <c r="B12" s="35"/>
      <c r="C12" s="10"/>
      <c r="D12" s="10"/>
      <c r="E12" s="36"/>
    </row>
    <row r="13" spans="1:7" ht="76.5" customHeight="1" x14ac:dyDescent="0.25">
      <c r="A13" s="93" t="s">
        <v>157</v>
      </c>
      <c r="B13" s="93"/>
      <c r="C13" s="93"/>
      <c r="D13" s="93"/>
      <c r="E13" s="93"/>
      <c r="F13" s="93"/>
      <c r="G13" s="93"/>
    </row>
    <row r="14" spans="1:7" x14ac:dyDescent="0.25">
      <c r="A14" s="9"/>
      <c r="B14" s="36"/>
      <c r="C14" s="10"/>
      <c r="D14" s="10"/>
      <c r="E14" s="36"/>
    </row>
    <row r="47" spans="1:1" x14ac:dyDescent="0.25">
      <c r="A47" s="37" t="s">
        <v>14</v>
      </c>
    </row>
    <row r="84" spans="1:1" x14ac:dyDescent="0.25">
      <c r="A84" s="37" t="s">
        <v>15</v>
      </c>
    </row>
  </sheetData>
  <mergeCells count="1">
    <mergeCell ref="A13:G13"/>
  </mergeCells>
  <hyperlinks>
    <hyperlink ref="A47" r:id="rId1" xr:uid="{A2D6EF5A-E590-4856-A4A3-3E263A597A42}"/>
    <hyperlink ref="A84" r:id="rId2" xr:uid="{77832B3B-67D8-4472-9D68-C642CC097400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8EA1A-C632-480C-9676-A58BA18E736F}">
  <dimension ref="A1:L112"/>
  <sheetViews>
    <sheetView topLeftCell="A7" zoomScale="110" zoomScaleNormal="110" workbookViewId="0">
      <selection activeCell="C5" sqref="C5"/>
    </sheetView>
  </sheetViews>
  <sheetFormatPr defaultRowHeight="15.75" x14ac:dyDescent="0.25"/>
  <cols>
    <col min="1" max="1" width="58" style="40" customWidth="1"/>
    <col min="2" max="2" width="13.5703125" style="40" customWidth="1"/>
    <col min="3" max="3" width="12" style="40" customWidth="1"/>
    <col min="4" max="5" width="9.140625" style="40"/>
    <col min="6" max="6" width="10.85546875" style="40" customWidth="1"/>
    <col min="7" max="7" width="10.5703125" style="40" customWidth="1"/>
    <col min="8" max="8" width="15.5703125" style="40" customWidth="1"/>
    <col min="9" max="9" width="10.7109375" style="40" customWidth="1"/>
    <col min="10" max="16384" width="9.140625" style="40"/>
  </cols>
  <sheetData>
    <row r="1" spans="1:12" ht="15.75" customHeight="1" x14ac:dyDescent="0.25">
      <c r="A1" s="96" t="s">
        <v>16</v>
      </c>
      <c r="B1" s="96"/>
      <c r="C1" s="96"/>
      <c r="F1" s="102" t="s">
        <v>138</v>
      </c>
      <c r="G1" s="103"/>
      <c r="H1" s="103"/>
      <c r="I1" s="103"/>
      <c r="J1" s="103"/>
      <c r="K1" s="104"/>
    </row>
    <row r="2" spans="1:12" ht="47.25" customHeight="1" x14ac:dyDescent="0.25">
      <c r="A2" s="38" t="s">
        <v>4</v>
      </c>
      <c r="B2" s="19" t="s">
        <v>12</v>
      </c>
      <c r="C2" s="23" t="s">
        <v>17</v>
      </c>
      <c r="F2" s="98" t="s">
        <v>146</v>
      </c>
      <c r="G2" s="99"/>
      <c r="H2" s="100"/>
    </row>
    <row r="3" spans="1:12" ht="31.5" x14ac:dyDescent="0.25">
      <c r="A3" s="18" t="s">
        <v>18</v>
      </c>
      <c r="B3" s="15">
        <v>28</v>
      </c>
      <c r="C3" s="16">
        <v>55</v>
      </c>
      <c r="F3" s="23" t="s">
        <v>143</v>
      </c>
      <c r="G3" s="23" t="s">
        <v>144</v>
      </c>
      <c r="H3" s="23" t="s">
        <v>145</v>
      </c>
      <c r="L3" s="72"/>
    </row>
    <row r="4" spans="1:12" x14ac:dyDescent="0.25">
      <c r="A4" s="29" t="s">
        <v>19</v>
      </c>
      <c r="B4" s="29"/>
      <c r="C4" s="16">
        <v>3</v>
      </c>
      <c r="F4" s="13">
        <v>2018</v>
      </c>
      <c r="G4" s="76">
        <v>5.2</v>
      </c>
      <c r="H4" s="77">
        <f>2*(100+G4)%</f>
        <v>2.1040000000000001</v>
      </c>
      <c r="L4" s="72"/>
    </row>
    <row r="5" spans="1:12" x14ac:dyDescent="0.25">
      <c r="A5" s="14" t="s">
        <v>20</v>
      </c>
      <c r="B5" s="15"/>
      <c r="C5" s="16">
        <v>40</v>
      </c>
      <c r="F5" s="13">
        <v>2019</v>
      </c>
      <c r="G5" s="76">
        <v>2.7</v>
      </c>
      <c r="H5" s="77">
        <f t="shared" ref="H5:H10" si="0">H4*(100+G5)%</f>
        <v>2.1608080000000003</v>
      </c>
      <c r="L5" s="72"/>
    </row>
    <row r="6" spans="1:12" x14ac:dyDescent="0.25">
      <c r="A6" s="14" t="s">
        <v>21</v>
      </c>
      <c r="B6" s="15"/>
      <c r="C6" s="16">
        <v>20</v>
      </c>
      <c r="F6" s="13">
        <v>2020</v>
      </c>
      <c r="G6" s="76">
        <v>1.6</v>
      </c>
      <c r="H6" s="77">
        <f t="shared" si="0"/>
        <v>2.1953809280000005</v>
      </c>
      <c r="L6" s="72"/>
    </row>
    <row r="7" spans="1:12" x14ac:dyDescent="0.25">
      <c r="A7" s="14" t="s">
        <v>149</v>
      </c>
      <c r="B7" s="15"/>
      <c r="C7" s="16">
        <v>127</v>
      </c>
      <c r="F7" s="13">
        <v>2021</v>
      </c>
      <c r="G7" s="76">
        <v>3.6</v>
      </c>
      <c r="H7" s="77">
        <f t="shared" si="0"/>
        <v>2.2744146414080006</v>
      </c>
      <c r="L7" s="72"/>
    </row>
    <row r="8" spans="1:12" ht="42" customHeight="1" x14ac:dyDescent="0.25">
      <c r="A8" s="97" t="s">
        <v>22</v>
      </c>
      <c r="B8" s="97"/>
      <c r="C8" s="97"/>
      <c r="F8" s="13">
        <v>2022</v>
      </c>
      <c r="G8" s="76">
        <v>10.7</v>
      </c>
      <c r="H8" s="77">
        <f t="shared" si="0"/>
        <v>2.5177770080386566</v>
      </c>
      <c r="L8" s="72"/>
    </row>
    <row r="9" spans="1:12" ht="36.75" customHeight="1" x14ac:dyDescent="0.25">
      <c r="A9" s="97" t="s">
        <v>137</v>
      </c>
      <c r="B9" s="97"/>
      <c r="C9" s="97"/>
      <c r="F9" s="13">
        <v>2023</v>
      </c>
      <c r="G9" s="76">
        <v>9</v>
      </c>
      <c r="H9" s="77">
        <f t="shared" si="0"/>
        <v>2.744376938762136</v>
      </c>
      <c r="L9" s="72"/>
    </row>
    <row r="10" spans="1:12" ht="51.75" customHeight="1" x14ac:dyDescent="0.25">
      <c r="A10" s="97" t="s">
        <v>23</v>
      </c>
      <c r="B10" s="97"/>
      <c r="C10" s="97"/>
      <c r="F10" s="13">
        <v>2024</v>
      </c>
      <c r="G10" s="76">
        <v>4.5</v>
      </c>
      <c r="H10" s="77">
        <f t="shared" si="0"/>
        <v>2.867873901006432</v>
      </c>
    </row>
    <row r="11" spans="1:12" ht="66.75" customHeight="1" x14ac:dyDescent="0.25">
      <c r="A11" s="97" t="s">
        <v>148</v>
      </c>
      <c r="B11" s="97"/>
      <c r="C11" s="97"/>
      <c r="F11" s="101" t="s">
        <v>147</v>
      </c>
      <c r="G11" s="101"/>
      <c r="H11" s="78">
        <v>3</v>
      </c>
    </row>
    <row r="14" spans="1:12" ht="15.75" customHeight="1" x14ac:dyDescent="0.25">
      <c r="A14" s="96" t="s">
        <v>24</v>
      </c>
      <c r="B14" s="96"/>
      <c r="C14" s="96"/>
    </row>
    <row r="15" spans="1:12" ht="47.25" x14ac:dyDescent="0.25">
      <c r="A15" s="38" t="s">
        <v>4</v>
      </c>
      <c r="B15" s="19" t="s">
        <v>12</v>
      </c>
      <c r="C15" s="19" t="s">
        <v>17</v>
      </c>
    </row>
    <row r="16" spans="1:12" x14ac:dyDescent="0.25">
      <c r="A16" s="14" t="s">
        <v>25</v>
      </c>
      <c r="B16" s="17">
        <v>365</v>
      </c>
      <c r="C16" s="15">
        <f t="shared" ref="C16:C22" si="1">ROUND(B16*1.95583,0)</f>
        <v>714</v>
      </c>
    </row>
    <row r="17" spans="1:3" x14ac:dyDescent="0.25">
      <c r="A17" s="14" t="s">
        <v>26</v>
      </c>
      <c r="B17" s="16">
        <v>57</v>
      </c>
      <c r="C17" s="16">
        <f t="shared" si="1"/>
        <v>111</v>
      </c>
    </row>
    <row r="18" spans="1:3" x14ac:dyDescent="0.25">
      <c r="A18" s="14" t="s">
        <v>27</v>
      </c>
      <c r="B18" s="16">
        <v>135</v>
      </c>
      <c r="C18" s="16">
        <f t="shared" si="1"/>
        <v>264</v>
      </c>
    </row>
    <row r="19" spans="1:3" x14ac:dyDescent="0.25">
      <c r="A19" s="14"/>
      <c r="B19" s="15"/>
      <c r="C19" s="15"/>
    </row>
    <row r="20" spans="1:3" x14ac:dyDescent="0.25">
      <c r="A20" s="14" t="s">
        <v>28</v>
      </c>
      <c r="B20" s="17">
        <v>429</v>
      </c>
      <c r="C20" s="15">
        <f t="shared" si="1"/>
        <v>839</v>
      </c>
    </row>
    <row r="21" spans="1:3" x14ac:dyDescent="0.25">
      <c r="A21" s="14" t="s">
        <v>29</v>
      </c>
      <c r="B21" s="17">
        <v>97</v>
      </c>
      <c r="C21" s="15">
        <f t="shared" si="1"/>
        <v>190</v>
      </c>
    </row>
    <row r="22" spans="1:3" x14ac:dyDescent="0.25">
      <c r="A22" s="14" t="s">
        <v>30</v>
      </c>
      <c r="B22" s="17">
        <v>128</v>
      </c>
      <c r="C22" s="15">
        <f t="shared" si="1"/>
        <v>250</v>
      </c>
    </row>
    <row r="24" spans="1:3" ht="21.75" customHeight="1" x14ac:dyDescent="0.25">
      <c r="A24" s="39" t="s">
        <v>31</v>
      </c>
      <c r="B24" s="39"/>
      <c r="C24" s="39"/>
    </row>
    <row r="25" spans="1:3" ht="21.75" customHeight="1" x14ac:dyDescent="0.25">
      <c r="A25" s="69" t="s">
        <v>134</v>
      </c>
      <c r="B25" s="39"/>
      <c r="C25" s="39"/>
    </row>
    <row r="26" spans="1:3" x14ac:dyDescent="0.25">
      <c r="A26" s="95" t="s">
        <v>32</v>
      </c>
      <c r="B26" s="95"/>
      <c r="C26" s="95"/>
    </row>
    <row r="27" spans="1:3" ht="14.25" customHeight="1" x14ac:dyDescent="0.25">
      <c r="A27" s="41" t="s">
        <v>33</v>
      </c>
    </row>
    <row r="28" spans="1:3" ht="18" customHeight="1" x14ac:dyDescent="0.25">
      <c r="A28" s="39" t="s">
        <v>34</v>
      </c>
    </row>
    <row r="29" spans="1:3" ht="47.25" x14ac:dyDescent="0.25">
      <c r="A29" s="20" t="s">
        <v>35</v>
      </c>
      <c r="B29" s="20" t="s">
        <v>36</v>
      </c>
    </row>
    <row r="30" spans="1:3" x14ac:dyDescent="0.25">
      <c r="A30" s="24" t="s">
        <v>37</v>
      </c>
      <c r="B30" s="20">
        <v>340</v>
      </c>
    </row>
    <row r="31" spans="1:3" x14ac:dyDescent="0.25">
      <c r="A31" s="24" t="s">
        <v>38</v>
      </c>
      <c r="B31" s="20">
        <v>365</v>
      </c>
    </row>
    <row r="32" spans="1:3" x14ac:dyDescent="0.25">
      <c r="A32" s="24" t="s">
        <v>39</v>
      </c>
      <c r="B32" s="20">
        <v>429</v>
      </c>
    </row>
    <row r="33" spans="1:3" x14ac:dyDescent="0.25">
      <c r="A33" s="24" t="s">
        <v>40</v>
      </c>
      <c r="B33" s="20">
        <v>541</v>
      </c>
    </row>
    <row r="34" spans="1:3" x14ac:dyDescent="0.25">
      <c r="A34" s="24" t="s">
        <v>41</v>
      </c>
      <c r="B34" s="20">
        <v>743</v>
      </c>
    </row>
    <row r="35" spans="1:3" x14ac:dyDescent="0.25">
      <c r="A35" s="24" t="s">
        <v>42</v>
      </c>
      <c r="B35" s="20">
        <v>857</v>
      </c>
    </row>
    <row r="36" spans="1:3" x14ac:dyDescent="0.25">
      <c r="A36" s="24" t="s">
        <v>43</v>
      </c>
      <c r="B36" s="25">
        <v>1021</v>
      </c>
    </row>
    <row r="37" spans="1:3" x14ac:dyDescent="0.25">
      <c r="A37" s="24" t="s">
        <v>44</v>
      </c>
      <c r="B37" s="25">
        <v>1250</v>
      </c>
    </row>
    <row r="38" spans="1:3" x14ac:dyDescent="0.25">
      <c r="A38" s="24" t="s">
        <v>45</v>
      </c>
      <c r="B38" s="25">
        <v>1595</v>
      </c>
    </row>
    <row r="39" spans="1:3" x14ac:dyDescent="0.25">
      <c r="A39" s="42"/>
      <c r="B39" s="43"/>
    </row>
    <row r="40" spans="1:3" x14ac:dyDescent="0.25">
      <c r="A40" s="21" t="s">
        <v>46</v>
      </c>
      <c r="B40" s="22" t="s">
        <v>47</v>
      </c>
      <c r="C40" s="22" t="s">
        <v>48</v>
      </c>
    </row>
    <row r="41" spans="1:3" x14ac:dyDescent="0.25">
      <c r="A41" s="24" t="s">
        <v>49</v>
      </c>
      <c r="B41" s="13">
        <v>102</v>
      </c>
      <c r="C41" s="13">
        <v>132</v>
      </c>
    </row>
    <row r="42" spans="1:3" x14ac:dyDescent="0.25">
      <c r="A42" s="24" t="s">
        <v>50</v>
      </c>
      <c r="B42" s="13">
        <v>102</v>
      </c>
      <c r="C42" s="13">
        <v>148</v>
      </c>
    </row>
    <row r="43" spans="1:3" x14ac:dyDescent="0.25">
      <c r="A43" s="24" t="s">
        <v>51</v>
      </c>
      <c r="B43" s="13">
        <v>57</v>
      </c>
      <c r="C43" s="13">
        <v>135</v>
      </c>
    </row>
    <row r="44" spans="1:3" x14ac:dyDescent="0.25">
      <c r="A44" s="24" t="s">
        <v>52</v>
      </c>
      <c r="B44" s="13">
        <v>97</v>
      </c>
      <c r="C44" s="13">
        <v>128</v>
      </c>
    </row>
    <row r="45" spans="1:3" x14ac:dyDescent="0.25">
      <c r="A45" s="24" t="s">
        <v>53</v>
      </c>
      <c r="B45" s="13">
        <v>82</v>
      </c>
      <c r="C45" s="13">
        <v>112</v>
      </c>
    </row>
    <row r="46" spans="1:3" x14ac:dyDescent="0.25">
      <c r="A46" s="24" t="s">
        <v>54</v>
      </c>
      <c r="B46" s="13">
        <v>124</v>
      </c>
      <c r="C46" s="13">
        <v>173</v>
      </c>
    </row>
    <row r="47" spans="1:3" x14ac:dyDescent="0.25">
      <c r="A47" s="24" t="s">
        <v>55</v>
      </c>
      <c r="B47" s="13">
        <v>80</v>
      </c>
      <c r="C47" s="13">
        <v>107</v>
      </c>
    </row>
    <row r="48" spans="1:3" x14ac:dyDescent="0.25">
      <c r="A48" s="24" t="s">
        <v>56</v>
      </c>
      <c r="B48" s="13">
        <v>108</v>
      </c>
      <c r="C48" s="13">
        <v>159</v>
      </c>
    </row>
    <row r="49" spans="1:3" x14ac:dyDescent="0.25">
      <c r="A49" s="24" t="s">
        <v>57</v>
      </c>
      <c r="B49" s="13">
        <v>88</v>
      </c>
      <c r="C49" s="13">
        <v>128</v>
      </c>
    </row>
    <row r="50" spans="1:3" x14ac:dyDescent="0.25">
      <c r="A50" s="24" t="s">
        <v>58</v>
      </c>
      <c r="B50" s="13">
        <v>98</v>
      </c>
      <c r="C50" s="13">
        <v>148</v>
      </c>
    </row>
    <row r="51" spans="1:3" x14ac:dyDescent="0.25">
      <c r="A51" s="24" t="s">
        <v>59</v>
      </c>
      <c r="B51" s="13">
        <v>88</v>
      </c>
      <c r="C51" s="13">
        <v>140</v>
      </c>
    </row>
    <row r="52" spans="1:3" x14ac:dyDescent="0.25">
      <c r="A52" s="24" t="s">
        <v>60</v>
      </c>
      <c r="B52" s="13">
        <v>73</v>
      </c>
      <c r="C52" s="13">
        <v>116</v>
      </c>
    </row>
    <row r="53" spans="1:3" x14ac:dyDescent="0.25">
      <c r="A53" s="24" t="s">
        <v>61</v>
      </c>
      <c r="B53" s="13">
        <v>69</v>
      </c>
      <c r="C53" s="13">
        <v>117</v>
      </c>
    </row>
    <row r="54" spans="1:3" x14ac:dyDescent="0.25">
      <c r="A54" s="24" t="s">
        <v>62</v>
      </c>
      <c r="B54" s="13">
        <v>98</v>
      </c>
      <c r="C54" s="13">
        <v>163</v>
      </c>
    </row>
    <row r="55" spans="1:3" x14ac:dyDescent="0.25">
      <c r="A55" s="24" t="s">
        <v>63</v>
      </c>
      <c r="B55" s="13">
        <v>88</v>
      </c>
      <c r="C55" s="13">
        <v>141</v>
      </c>
    </row>
    <row r="56" spans="1:3" x14ac:dyDescent="0.25">
      <c r="A56" s="24" t="s">
        <v>64</v>
      </c>
      <c r="B56" s="13">
        <v>103</v>
      </c>
      <c r="C56" s="13">
        <v>166</v>
      </c>
    </row>
    <row r="57" spans="1:3" x14ac:dyDescent="0.25">
      <c r="A57" s="24" t="s">
        <v>65</v>
      </c>
      <c r="B57" s="13">
        <v>67</v>
      </c>
      <c r="C57" s="13">
        <v>116</v>
      </c>
    </row>
    <row r="58" spans="1:3" x14ac:dyDescent="0.25">
      <c r="A58" s="24" t="s">
        <v>66</v>
      </c>
      <c r="B58" s="13">
        <v>83</v>
      </c>
      <c r="C58" s="13">
        <v>109</v>
      </c>
    </row>
    <row r="59" spans="1:3" x14ac:dyDescent="0.25">
      <c r="A59" s="24" t="s">
        <v>67</v>
      </c>
      <c r="B59" s="13">
        <v>62</v>
      </c>
      <c r="C59" s="13">
        <v>136</v>
      </c>
    </row>
    <row r="60" spans="1:3" x14ac:dyDescent="0.25">
      <c r="A60" s="24" t="s">
        <v>68</v>
      </c>
      <c r="B60" s="13">
        <v>74</v>
      </c>
      <c r="C60" s="13">
        <v>100</v>
      </c>
    </row>
    <row r="61" spans="1:3" x14ac:dyDescent="0.25">
      <c r="A61" s="24" t="s">
        <v>69</v>
      </c>
      <c r="B61" s="13">
        <v>84</v>
      </c>
      <c r="C61" s="13">
        <v>117</v>
      </c>
    </row>
    <row r="62" spans="1:3" x14ac:dyDescent="0.25">
      <c r="A62" s="24" t="s">
        <v>70</v>
      </c>
      <c r="B62" s="13">
        <v>64</v>
      </c>
      <c r="C62" s="13">
        <v>120</v>
      </c>
    </row>
    <row r="63" spans="1:3" x14ac:dyDescent="0.25">
      <c r="A63" s="24" t="s">
        <v>71</v>
      </c>
      <c r="B63" s="13">
        <v>113</v>
      </c>
      <c r="C63" s="13">
        <v>146</v>
      </c>
    </row>
    <row r="64" spans="1:3" x14ac:dyDescent="0.25">
      <c r="A64" s="24" t="s">
        <v>72</v>
      </c>
      <c r="B64" s="13">
        <v>102</v>
      </c>
      <c r="C64" s="13">
        <v>180</v>
      </c>
    </row>
    <row r="65" spans="1:3" x14ac:dyDescent="0.25">
      <c r="A65" s="24" t="s">
        <v>73</v>
      </c>
      <c r="B65" s="13">
        <v>75</v>
      </c>
      <c r="C65" s="13">
        <v>110</v>
      </c>
    </row>
    <row r="66" spans="1:3" x14ac:dyDescent="0.25">
      <c r="A66" s="24" t="s">
        <v>74</v>
      </c>
      <c r="B66" s="13">
        <v>70</v>
      </c>
      <c r="C66" s="13">
        <v>124</v>
      </c>
    </row>
    <row r="67" spans="1:3" x14ac:dyDescent="0.25">
      <c r="A67" s="24" t="s">
        <v>75</v>
      </c>
      <c r="B67" s="13">
        <v>117</v>
      </c>
      <c r="C67" s="13">
        <v>187</v>
      </c>
    </row>
    <row r="68" spans="1:3" x14ac:dyDescent="0.25">
      <c r="A68" s="24" t="s">
        <v>76</v>
      </c>
      <c r="B68" s="13">
        <v>80</v>
      </c>
      <c r="C68" s="13">
        <v>145</v>
      </c>
    </row>
    <row r="69" spans="1:3" x14ac:dyDescent="0.25">
      <c r="A69" s="24" t="s">
        <v>77</v>
      </c>
      <c r="B69" s="13">
        <v>80</v>
      </c>
      <c r="C69" s="13">
        <v>178</v>
      </c>
    </row>
    <row r="70" spans="1:3" x14ac:dyDescent="0.25">
      <c r="A70" s="24" t="s">
        <v>78</v>
      </c>
      <c r="B70" s="13">
        <v>125</v>
      </c>
      <c r="C70" s="13">
        <v>209</v>
      </c>
    </row>
    <row r="111" spans="1:8" x14ac:dyDescent="0.25">
      <c r="A111" s="73" t="s">
        <v>136</v>
      </c>
    </row>
    <row r="112" spans="1:8" x14ac:dyDescent="0.25">
      <c r="A112" s="94" t="s">
        <v>138</v>
      </c>
      <c r="B112" s="94"/>
      <c r="C112" s="94"/>
      <c r="D112" s="94"/>
      <c r="E112" s="94"/>
      <c r="F112" s="94"/>
      <c r="G112" s="94"/>
      <c r="H112" s="94"/>
    </row>
  </sheetData>
  <mergeCells count="11">
    <mergeCell ref="A112:H112"/>
    <mergeCell ref="A26:C26"/>
    <mergeCell ref="A14:C14"/>
    <mergeCell ref="A1:C1"/>
    <mergeCell ref="A8:C8"/>
    <mergeCell ref="A10:C10"/>
    <mergeCell ref="A11:C11"/>
    <mergeCell ref="A9:C9"/>
    <mergeCell ref="F2:H2"/>
    <mergeCell ref="F11:G11"/>
    <mergeCell ref="F1:K1"/>
  </mergeCells>
  <hyperlinks>
    <hyperlink ref="A27" r:id="rId1" xr:uid="{250BB5BE-3F3A-4E31-B631-4B5FB0C401B7}"/>
    <hyperlink ref="A25" r:id="rId2" display="https://ec.europa.eu/info/funding-tenders/opportunities/docs/2021-2027/common/guidance/unit-cost-decision-travel_en.pdf" xr:uid="{8D537843-1D33-4C55-B78D-5A6731F031F0}"/>
    <hyperlink ref="A111" r:id="rId3" xr:uid="{B02261D9-5200-4B5B-B21B-FDAE1B55A5EC}"/>
  </hyperlinks>
  <pageMargins left="0.7" right="0.7" top="0.75" bottom="0.75" header="0.3" footer="0.3"/>
  <pageSetup paperSize="9" orientation="portrait" r:id="rId4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C9631-D753-4407-9C1C-0C722E638EB8}">
  <dimension ref="A1:U32"/>
  <sheetViews>
    <sheetView topLeftCell="A25" zoomScale="150" zoomScaleNormal="150" workbookViewId="0">
      <selection activeCell="K22" sqref="K22"/>
    </sheetView>
  </sheetViews>
  <sheetFormatPr defaultColWidth="8.85546875" defaultRowHeight="15" x14ac:dyDescent="0.25"/>
  <cols>
    <col min="1" max="1" width="58.7109375" style="56" customWidth="1"/>
    <col min="2" max="2" width="9.42578125" style="56" customWidth="1"/>
    <col min="3" max="3" width="14.5703125" style="56" customWidth="1"/>
    <col min="4" max="4" width="15" style="56" customWidth="1"/>
    <col min="5" max="5" width="12.28515625" style="56" customWidth="1"/>
    <col min="6" max="6" width="8.85546875" style="56"/>
    <col min="7" max="7" width="8.7109375" style="56" customWidth="1"/>
    <col min="8" max="8" width="8.85546875" style="56"/>
    <col min="9" max="9" width="7.85546875" style="56" customWidth="1"/>
    <col min="10" max="10" width="10.140625" style="56" customWidth="1"/>
    <col min="11" max="16384" width="8.85546875" style="56"/>
  </cols>
  <sheetData>
    <row r="1" spans="1:21" x14ac:dyDescent="0.25">
      <c r="A1" s="107" t="s">
        <v>150</v>
      </c>
      <c r="B1" s="108"/>
      <c r="C1" s="108"/>
      <c r="D1" s="108"/>
      <c r="E1" s="109"/>
    </row>
    <row r="2" spans="1:21" ht="30" x14ac:dyDescent="0.25">
      <c r="A2" s="86" t="s">
        <v>152</v>
      </c>
      <c r="B2" s="90">
        <f>Възнаграждения!E8*1.15</f>
        <v>34.5</v>
      </c>
    </row>
    <row r="3" spans="1:21" x14ac:dyDescent="0.25">
      <c r="A3" s="87" t="s">
        <v>79</v>
      </c>
      <c r="B3" s="75">
        <v>40</v>
      </c>
    </row>
    <row r="4" spans="1:21" x14ac:dyDescent="0.25">
      <c r="A4" s="87" t="s">
        <v>80</v>
      </c>
      <c r="B4" s="75">
        <v>127</v>
      </c>
    </row>
    <row r="5" spans="1:21" x14ac:dyDescent="0.25">
      <c r="A5" s="87" t="s">
        <v>81</v>
      </c>
      <c r="B5" s="75">
        <v>55</v>
      </c>
    </row>
    <row r="6" spans="1:21" x14ac:dyDescent="0.25">
      <c r="A6" s="87" t="s">
        <v>19</v>
      </c>
      <c r="B6" s="75">
        <v>3</v>
      </c>
    </row>
    <row r="7" spans="1:21" x14ac:dyDescent="0.25">
      <c r="A7" s="87" t="s">
        <v>82</v>
      </c>
      <c r="B7" s="75">
        <v>20</v>
      </c>
    </row>
    <row r="8" spans="1:21" x14ac:dyDescent="0.25">
      <c r="A8" s="88" t="s">
        <v>153</v>
      </c>
      <c r="B8" s="75">
        <v>15</v>
      </c>
    </row>
    <row r="10" spans="1:21" x14ac:dyDescent="0.25">
      <c r="B10" s="112" t="s">
        <v>83</v>
      </c>
      <c r="C10" s="112"/>
      <c r="D10" s="112" t="s">
        <v>84</v>
      </c>
      <c r="E10" s="112"/>
      <c r="F10" s="112" t="s">
        <v>85</v>
      </c>
      <c r="G10" s="112"/>
      <c r="H10" s="112" t="s">
        <v>86</v>
      </c>
      <c r="I10" s="112"/>
      <c r="J10" s="112" t="s">
        <v>87</v>
      </c>
      <c r="K10" s="112"/>
      <c r="L10" s="112" t="s">
        <v>88</v>
      </c>
      <c r="M10" s="112"/>
      <c r="N10" s="112" t="s">
        <v>89</v>
      </c>
      <c r="O10" s="112"/>
      <c r="P10" s="112" t="s">
        <v>90</v>
      </c>
      <c r="Q10" s="112"/>
      <c r="R10" s="112" t="s">
        <v>91</v>
      </c>
      <c r="S10" s="112"/>
      <c r="T10" s="112" t="s">
        <v>92</v>
      </c>
      <c r="U10" s="112"/>
    </row>
    <row r="11" spans="1:21" x14ac:dyDescent="0.25">
      <c r="B11" s="110" t="s">
        <v>93</v>
      </c>
      <c r="C11" s="111"/>
      <c r="D11" s="110" t="s">
        <v>94</v>
      </c>
      <c r="E11" s="111"/>
      <c r="F11" s="110" t="s">
        <v>95</v>
      </c>
      <c r="G11" s="111"/>
      <c r="H11" s="110" t="s">
        <v>96</v>
      </c>
      <c r="I11" s="111"/>
      <c r="J11" s="110" t="s">
        <v>97</v>
      </c>
      <c r="K11" s="111"/>
      <c r="L11" s="110" t="s">
        <v>98</v>
      </c>
      <c r="M11" s="111"/>
      <c r="N11" s="110" t="s">
        <v>99</v>
      </c>
      <c r="O11" s="111"/>
      <c r="P11" s="110" t="s">
        <v>100</v>
      </c>
      <c r="Q11" s="111"/>
      <c r="R11" s="110" t="s">
        <v>101</v>
      </c>
      <c r="S11" s="111"/>
      <c r="T11" s="110" t="s">
        <v>102</v>
      </c>
      <c r="U11" s="111"/>
    </row>
    <row r="12" spans="1:21" x14ac:dyDescent="0.25">
      <c r="B12" s="57" t="s">
        <v>103</v>
      </c>
      <c r="C12" s="57" t="s">
        <v>104</v>
      </c>
      <c r="D12" s="57" t="s">
        <v>103</v>
      </c>
      <c r="E12" s="57" t="s">
        <v>104</v>
      </c>
      <c r="F12" s="57" t="s">
        <v>103</v>
      </c>
      <c r="G12" s="57" t="s">
        <v>104</v>
      </c>
      <c r="H12" s="57" t="s">
        <v>103</v>
      </c>
      <c r="I12" s="57" t="s">
        <v>104</v>
      </c>
      <c r="J12" s="57" t="s">
        <v>103</v>
      </c>
      <c r="K12" s="57" t="s">
        <v>104</v>
      </c>
      <c r="L12" s="57" t="s">
        <v>103</v>
      </c>
      <c r="M12" s="57" t="s">
        <v>104</v>
      </c>
      <c r="N12" s="57" t="s">
        <v>103</v>
      </c>
      <c r="O12" s="57" t="s">
        <v>104</v>
      </c>
      <c r="P12" s="57" t="s">
        <v>103</v>
      </c>
      <c r="Q12" s="57" t="s">
        <v>104</v>
      </c>
      <c r="R12" s="57" t="s">
        <v>103</v>
      </c>
      <c r="S12" s="57" t="s">
        <v>104</v>
      </c>
      <c r="T12" s="57" t="s">
        <v>103</v>
      </c>
      <c r="U12" s="57" t="s">
        <v>104</v>
      </c>
    </row>
    <row r="13" spans="1:21" ht="15.75" x14ac:dyDescent="0.25">
      <c r="A13" s="26" t="s">
        <v>105</v>
      </c>
      <c r="B13" s="57">
        <v>16</v>
      </c>
      <c r="C13" s="57">
        <f>B13*B2</f>
        <v>552</v>
      </c>
      <c r="D13" s="57">
        <v>32</v>
      </c>
      <c r="E13" s="57">
        <f>D13*B2</f>
        <v>1104</v>
      </c>
      <c r="F13" s="57">
        <v>32</v>
      </c>
      <c r="G13" s="57">
        <f>F13*B2</f>
        <v>1104</v>
      </c>
      <c r="H13" s="57">
        <v>48</v>
      </c>
      <c r="I13" s="57">
        <f>H13*B2</f>
        <v>1656</v>
      </c>
      <c r="J13" s="57">
        <v>48</v>
      </c>
      <c r="K13" s="57">
        <f>J13*B2</f>
        <v>1656</v>
      </c>
      <c r="L13" s="57">
        <v>8</v>
      </c>
      <c r="M13" s="57">
        <f>L13*B2</f>
        <v>276</v>
      </c>
      <c r="N13" s="57">
        <v>16</v>
      </c>
      <c r="O13" s="57">
        <f>N13*B2</f>
        <v>552</v>
      </c>
      <c r="P13" s="57">
        <v>16</v>
      </c>
      <c r="Q13" s="57">
        <f>P13*B2</f>
        <v>552</v>
      </c>
      <c r="R13" s="57">
        <v>24</v>
      </c>
      <c r="S13" s="57">
        <f>R13*B2</f>
        <v>828</v>
      </c>
      <c r="T13" s="57">
        <v>24</v>
      </c>
      <c r="U13" s="57">
        <f>T13*B2</f>
        <v>828</v>
      </c>
    </row>
    <row r="14" spans="1:21" ht="15.75" x14ac:dyDescent="0.25">
      <c r="A14" s="26" t="s">
        <v>106</v>
      </c>
      <c r="B14" s="57"/>
      <c r="C14" s="58">
        <f>C13*0.4</f>
        <v>220.8</v>
      </c>
      <c r="D14" s="57"/>
      <c r="E14" s="58">
        <f t="shared" ref="E14:I14" si="0">E13*0.4</f>
        <v>441.6</v>
      </c>
      <c r="F14" s="57"/>
      <c r="G14" s="58">
        <f t="shared" si="0"/>
        <v>441.6</v>
      </c>
      <c r="H14" s="57"/>
      <c r="I14" s="58">
        <f t="shared" si="0"/>
        <v>662.40000000000009</v>
      </c>
      <c r="J14" s="57"/>
      <c r="K14" s="58">
        <f>K13*0.4</f>
        <v>662.40000000000009</v>
      </c>
      <c r="L14" s="57"/>
      <c r="M14" s="58">
        <f>M13*0.4</f>
        <v>110.4</v>
      </c>
      <c r="N14" s="57"/>
      <c r="O14" s="58">
        <f t="shared" ref="O14:S14" si="1">O13*0.4</f>
        <v>220.8</v>
      </c>
      <c r="P14" s="57"/>
      <c r="Q14" s="58">
        <f t="shared" si="1"/>
        <v>220.8</v>
      </c>
      <c r="R14" s="57"/>
      <c r="S14" s="58">
        <f t="shared" si="1"/>
        <v>331.20000000000005</v>
      </c>
      <c r="T14" s="57"/>
      <c r="U14" s="58">
        <f>U13*0.4</f>
        <v>331.20000000000005</v>
      </c>
    </row>
    <row r="15" spans="1:21" ht="15.75" x14ac:dyDescent="0.25">
      <c r="A15" s="27" t="s">
        <v>107</v>
      </c>
      <c r="B15" s="57">
        <f>B8*1</f>
        <v>15</v>
      </c>
      <c r="C15" s="57">
        <f>B15*B7</f>
        <v>300</v>
      </c>
      <c r="D15" s="57">
        <f>B8*2</f>
        <v>30</v>
      </c>
      <c r="E15" s="57">
        <f>D15*B7</f>
        <v>600</v>
      </c>
      <c r="F15" s="57">
        <f>B8*3</f>
        <v>45</v>
      </c>
      <c r="G15" s="57">
        <f>F15*B3</f>
        <v>1800</v>
      </c>
      <c r="H15" s="57">
        <f>B8*3</f>
        <v>45</v>
      </c>
      <c r="I15" s="57">
        <f>H15*B7</f>
        <v>900</v>
      </c>
      <c r="J15" s="57">
        <f>B8*4</f>
        <v>60</v>
      </c>
      <c r="K15" s="57">
        <f>J15*B3</f>
        <v>2400</v>
      </c>
      <c r="L15" s="57">
        <f>B8*1</f>
        <v>15</v>
      </c>
      <c r="M15" s="57">
        <f>L15*B7</f>
        <v>300</v>
      </c>
      <c r="N15" s="57">
        <f>B8*2</f>
        <v>30</v>
      </c>
      <c r="O15" s="57">
        <f>N15*B7</f>
        <v>600</v>
      </c>
      <c r="P15" s="57">
        <f>B8*3</f>
        <v>45</v>
      </c>
      <c r="Q15" s="57">
        <f>P15*B3</f>
        <v>1800</v>
      </c>
      <c r="R15" s="57">
        <f>B8*3</f>
        <v>45</v>
      </c>
      <c r="S15" s="57">
        <f>R15*B7</f>
        <v>900</v>
      </c>
      <c r="T15" s="57">
        <f>B8*4</f>
        <v>60</v>
      </c>
      <c r="U15" s="57">
        <f>T15*B3</f>
        <v>2400</v>
      </c>
    </row>
    <row r="16" spans="1:21" ht="15.75" x14ac:dyDescent="0.25">
      <c r="A16" s="27" t="s">
        <v>108</v>
      </c>
      <c r="B16" s="57">
        <v>0</v>
      </c>
      <c r="C16" s="57">
        <f>B16*B4</f>
        <v>0</v>
      </c>
      <c r="D16" s="57">
        <v>0</v>
      </c>
      <c r="E16" s="57">
        <f>D16*B4</f>
        <v>0</v>
      </c>
      <c r="F16" s="57">
        <f>B8*2</f>
        <v>30</v>
      </c>
      <c r="G16" s="57">
        <f>F16*B4</f>
        <v>3810</v>
      </c>
      <c r="H16" s="57">
        <v>0</v>
      </c>
      <c r="I16" s="57">
        <f>H16*B4</f>
        <v>0</v>
      </c>
      <c r="J16" s="57">
        <f>B8*3</f>
        <v>45</v>
      </c>
      <c r="K16" s="57">
        <f>J16*B4</f>
        <v>5715</v>
      </c>
      <c r="L16" s="57">
        <v>0</v>
      </c>
      <c r="M16" s="57">
        <f>L16*B4</f>
        <v>0</v>
      </c>
      <c r="N16" s="57">
        <v>0</v>
      </c>
      <c r="O16" s="57">
        <f>N16*B4</f>
        <v>0</v>
      </c>
      <c r="P16" s="57">
        <f>B8*2</f>
        <v>30</v>
      </c>
      <c r="Q16" s="57">
        <f>P16*B4</f>
        <v>3810</v>
      </c>
      <c r="R16" s="57">
        <v>0</v>
      </c>
      <c r="S16" s="57">
        <f>R16*B4</f>
        <v>0</v>
      </c>
      <c r="T16" s="57">
        <f>B8*3</f>
        <v>45</v>
      </c>
      <c r="U16" s="57">
        <f>T16*B4</f>
        <v>5715</v>
      </c>
    </row>
    <row r="17" spans="1:21" ht="15.75" x14ac:dyDescent="0.25">
      <c r="A17" s="27" t="s">
        <v>109</v>
      </c>
      <c r="B17" s="59">
        <f>B8*1</f>
        <v>15</v>
      </c>
      <c r="C17" s="57">
        <f>B17*B6</f>
        <v>45</v>
      </c>
      <c r="D17" s="59">
        <f>B8*2</f>
        <v>30</v>
      </c>
      <c r="E17" s="57">
        <f>D17*B6</f>
        <v>90</v>
      </c>
      <c r="F17" s="59">
        <f>B8*1</f>
        <v>15</v>
      </c>
      <c r="G17" s="57">
        <f>F17*B5</f>
        <v>825</v>
      </c>
      <c r="H17" s="59">
        <f>B8*3</f>
        <v>45</v>
      </c>
      <c r="I17" s="57">
        <f>H17*B6</f>
        <v>135</v>
      </c>
      <c r="J17" s="59">
        <f>B8*1</f>
        <v>15</v>
      </c>
      <c r="K17" s="57">
        <f>J17*B5</f>
        <v>825</v>
      </c>
      <c r="L17" s="59">
        <f>B8*1</f>
        <v>15</v>
      </c>
      <c r="M17" s="57">
        <f>L17*B6</f>
        <v>45</v>
      </c>
      <c r="N17" s="59">
        <f>B8*2</f>
        <v>30</v>
      </c>
      <c r="O17" s="57">
        <f>N17*B6</f>
        <v>90</v>
      </c>
      <c r="P17" s="59">
        <f>B8*1</f>
        <v>15</v>
      </c>
      <c r="Q17" s="57">
        <f>P17*B5</f>
        <v>825</v>
      </c>
      <c r="R17" s="59">
        <f>B8*3</f>
        <v>45</v>
      </c>
      <c r="S17" s="57">
        <f>R17*B6</f>
        <v>135</v>
      </c>
      <c r="T17" s="59">
        <f>B8*1</f>
        <v>15</v>
      </c>
      <c r="U17" s="57">
        <f>T17*B5</f>
        <v>825</v>
      </c>
    </row>
    <row r="18" spans="1:21" ht="15.75" x14ac:dyDescent="0.25">
      <c r="A18" s="27" t="s">
        <v>110</v>
      </c>
      <c r="B18" s="79"/>
      <c r="C18" s="80">
        <f>SUM(C13:C17)</f>
        <v>1117.8</v>
      </c>
      <c r="D18" s="79"/>
      <c r="E18" s="80">
        <f>SUM(E13:E17)</f>
        <v>2235.6</v>
      </c>
      <c r="F18" s="75"/>
      <c r="G18" s="80">
        <f>SUM(G13:G17)</f>
        <v>7980.6</v>
      </c>
      <c r="H18" s="75"/>
      <c r="I18" s="80">
        <f>SUM(I13:I17)</f>
        <v>3353.4</v>
      </c>
      <c r="J18" s="75"/>
      <c r="K18" s="80">
        <f>SUM(K13:K17)</f>
        <v>11258.4</v>
      </c>
      <c r="L18" s="79"/>
      <c r="M18" s="80">
        <f>SUM(M13:M17)</f>
        <v>731.4</v>
      </c>
      <c r="N18" s="79"/>
      <c r="O18" s="80">
        <f>SUM(O13:O17)</f>
        <v>1462.8</v>
      </c>
      <c r="P18" s="79"/>
      <c r="Q18" s="80">
        <f>SUM(Q13:Q17)</f>
        <v>7207.8</v>
      </c>
      <c r="R18" s="79"/>
      <c r="S18" s="80">
        <f>SUM(S13:S17)</f>
        <v>2194.1999999999998</v>
      </c>
      <c r="T18" s="79"/>
      <c r="U18" s="80">
        <f>SUM(U13:U17)</f>
        <v>10099.200000000001</v>
      </c>
    </row>
    <row r="19" spans="1:21" x14ac:dyDescent="0.25">
      <c r="A19" s="60"/>
      <c r="B19" s="61"/>
      <c r="C19" s="62"/>
    </row>
    <row r="20" spans="1:21" ht="15.75" thickBot="1" x14ac:dyDescent="0.3">
      <c r="A20" s="63" t="s">
        <v>111</v>
      </c>
      <c r="B20" s="64"/>
      <c r="C20" s="64"/>
    </row>
    <row r="21" spans="1:21" ht="61.5" customHeight="1" thickBot="1" x14ac:dyDescent="0.3">
      <c r="A21" s="65" t="s">
        <v>4</v>
      </c>
      <c r="B21" s="105" t="s">
        <v>161</v>
      </c>
      <c r="C21" s="106"/>
      <c r="D21" s="81" t="s">
        <v>159</v>
      </c>
      <c r="E21" s="81" t="s">
        <v>160</v>
      </c>
      <c r="F21" s="92" t="s">
        <v>162</v>
      </c>
      <c r="G21" s="92" t="s">
        <v>163</v>
      </c>
      <c r="H21" s="92" t="s">
        <v>164</v>
      </c>
    </row>
    <row r="22" spans="1:21" ht="41.25" customHeight="1" thickBot="1" x14ac:dyDescent="0.3">
      <c r="A22" s="67" t="s">
        <v>124</v>
      </c>
      <c r="B22" s="66"/>
      <c r="C22" s="81">
        <f>C18</f>
        <v>1117.8</v>
      </c>
      <c r="D22" s="81">
        <f>B13</f>
        <v>16</v>
      </c>
      <c r="E22" s="81">
        <f>F22+G22+H22</f>
        <v>23</v>
      </c>
      <c r="F22" s="91">
        <v>3</v>
      </c>
      <c r="G22" s="91">
        <v>20</v>
      </c>
      <c r="H22" s="91">
        <v>0</v>
      </c>
    </row>
    <row r="23" spans="1:21" ht="45.75" thickBot="1" x14ac:dyDescent="0.3">
      <c r="A23" s="68" t="s">
        <v>125</v>
      </c>
      <c r="B23" s="66"/>
      <c r="C23" s="81">
        <f>E18</f>
        <v>2235.6</v>
      </c>
      <c r="D23" s="81">
        <f>D13</f>
        <v>32</v>
      </c>
      <c r="E23" s="81">
        <f>F23+G23+H23</f>
        <v>46</v>
      </c>
      <c r="F23" s="91">
        <v>6</v>
      </c>
      <c r="G23" s="91">
        <v>40</v>
      </c>
      <c r="H23" s="91">
        <v>0</v>
      </c>
    </row>
    <row r="24" spans="1:21" ht="37.5" customHeight="1" thickBot="1" x14ac:dyDescent="0.3">
      <c r="A24" s="68" t="s">
        <v>126</v>
      </c>
      <c r="B24" s="66"/>
      <c r="C24" s="81">
        <f>G18</f>
        <v>7980.6</v>
      </c>
      <c r="D24" s="81">
        <f>F13</f>
        <v>32</v>
      </c>
      <c r="E24" s="81">
        <f>F24+G24+H24</f>
        <v>429</v>
      </c>
      <c r="F24" s="91">
        <v>55</v>
      </c>
      <c r="G24" s="91">
        <v>120</v>
      </c>
      <c r="H24" s="91">
        <v>254</v>
      </c>
    </row>
    <row r="25" spans="1:21" ht="45.75" thickBot="1" x14ac:dyDescent="0.3">
      <c r="A25" s="68" t="s">
        <v>127</v>
      </c>
      <c r="B25" s="66"/>
      <c r="C25" s="81">
        <f>I18</f>
        <v>3353.4</v>
      </c>
      <c r="D25" s="81">
        <f>H13</f>
        <v>48</v>
      </c>
      <c r="E25" s="81">
        <f t="shared" ref="E25:E31" si="2">F25+G25+H25</f>
        <v>69</v>
      </c>
      <c r="F25" s="91">
        <v>9</v>
      </c>
      <c r="G25" s="91">
        <v>60</v>
      </c>
      <c r="H25" s="91">
        <v>0</v>
      </c>
    </row>
    <row r="26" spans="1:21" ht="33.75" customHeight="1" thickBot="1" x14ac:dyDescent="0.3">
      <c r="A26" s="68" t="s">
        <v>128</v>
      </c>
      <c r="B26" s="66"/>
      <c r="C26" s="81">
        <f>K18</f>
        <v>11258.4</v>
      </c>
      <c r="D26" s="81">
        <f>J13</f>
        <v>48</v>
      </c>
      <c r="E26" s="81">
        <f t="shared" si="2"/>
        <v>596</v>
      </c>
      <c r="F26" s="91">
        <v>55</v>
      </c>
      <c r="G26" s="91">
        <v>160</v>
      </c>
      <c r="H26" s="91">
        <v>381</v>
      </c>
    </row>
    <row r="27" spans="1:21" ht="32.25" customHeight="1" thickBot="1" x14ac:dyDescent="0.3">
      <c r="A27" s="67" t="s">
        <v>129</v>
      </c>
      <c r="B27" s="66"/>
      <c r="C27" s="81">
        <f>M18</f>
        <v>731.4</v>
      </c>
      <c r="D27" s="81">
        <f>L13</f>
        <v>8</v>
      </c>
      <c r="E27" s="81">
        <f t="shared" si="2"/>
        <v>23</v>
      </c>
      <c r="F27" s="91">
        <v>3</v>
      </c>
      <c r="G27" s="91">
        <v>20</v>
      </c>
      <c r="H27" s="91">
        <v>0</v>
      </c>
    </row>
    <row r="28" spans="1:21" ht="33.75" customHeight="1" thickBot="1" x14ac:dyDescent="0.3">
      <c r="A28" s="67" t="s">
        <v>130</v>
      </c>
      <c r="B28" s="66"/>
      <c r="C28" s="81">
        <f>O18</f>
        <v>1462.8</v>
      </c>
      <c r="D28" s="81">
        <f>N13</f>
        <v>16</v>
      </c>
      <c r="E28" s="81">
        <f t="shared" si="2"/>
        <v>46</v>
      </c>
      <c r="F28" s="91">
        <v>6</v>
      </c>
      <c r="G28" s="91">
        <v>40</v>
      </c>
      <c r="H28" s="91">
        <v>0</v>
      </c>
    </row>
    <row r="29" spans="1:21" ht="30.75" thickBot="1" x14ac:dyDescent="0.3">
      <c r="A29" s="68" t="s">
        <v>131</v>
      </c>
      <c r="B29" s="66"/>
      <c r="C29" s="81">
        <f>Q18</f>
        <v>7207.8</v>
      </c>
      <c r="D29" s="81">
        <f>P13</f>
        <v>16</v>
      </c>
      <c r="E29" s="81">
        <f t="shared" si="2"/>
        <v>429</v>
      </c>
      <c r="F29" s="91">
        <v>55</v>
      </c>
      <c r="G29" s="91">
        <v>120</v>
      </c>
      <c r="H29" s="91">
        <v>254</v>
      </c>
    </row>
    <row r="30" spans="1:21" ht="32.25" customHeight="1" thickBot="1" x14ac:dyDescent="0.3">
      <c r="A30" s="68" t="s">
        <v>132</v>
      </c>
      <c r="B30" s="66"/>
      <c r="C30" s="81">
        <f>S18</f>
        <v>2194.1999999999998</v>
      </c>
      <c r="D30" s="81">
        <f>R13</f>
        <v>24</v>
      </c>
      <c r="E30" s="81">
        <f t="shared" si="2"/>
        <v>69</v>
      </c>
      <c r="F30" s="91">
        <v>9</v>
      </c>
      <c r="G30" s="91">
        <v>60</v>
      </c>
      <c r="H30" s="91">
        <v>0</v>
      </c>
    </row>
    <row r="31" spans="1:21" ht="30.75" thickBot="1" x14ac:dyDescent="0.3">
      <c r="A31" s="68" t="s">
        <v>133</v>
      </c>
      <c r="B31" s="66"/>
      <c r="C31" s="81">
        <f>U18</f>
        <v>10099.200000000001</v>
      </c>
      <c r="D31" s="81">
        <f>T13</f>
        <v>24</v>
      </c>
      <c r="E31" s="81">
        <f t="shared" si="2"/>
        <v>596</v>
      </c>
      <c r="F31" s="91">
        <v>55</v>
      </c>
      <c r="G31" s="91">
        <v>160</v>
      </c>
      <c r="H31" s="91">
        <v>381</v>
      </c>
    </row>
    <row r="32" spans="1:21" x14ac:dyDescent="0.25">
      <c r="A32" s="60"/>
      <c r="B32" s="61"/>
      <c r="C32" s="62"/>
    </row>
  </sheetData>
  <mergeCells count="22">
    <mergeCell ref="R11:S11"/>
    <mergeCell ref="T11:U11"/>
    <mergeCell ref="N10:O10"/>
    <mergeCell ref="P10:Q10"/>
    <mergeCell ref="R10:S10"/>
    <mergeCell ref="T10:U10"/>
    <mergeCell ref="B21:C21"/>
    <mergeCell ref="A1:E1"/>
    <mergeCell ref="N11:O11"/>
    <mergeCell ref="P11:Q11"/>
    <mergeCell ref="H10:I10"/>
    <mergeCell ref="J10:K10"/>
    <mergeCell ref="L10:M10"/>
    <mergeCell ref="B11:C11"/>
    <mergeCell ref="D11:E11"/>
    <mergeCell ref="F11:G11"/>
    <mergeCell ref="H11:I11"/>
    <mergeCell ref="J11:K11"/>
    <mergeCell ref="L11:M11"/>
    <mergeCell ref="B10:C10"/>
    <mergeCell ref="D10:E10"/>
    <mergeCell ref="F10:G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5F7EC-0BB4-4E95-BF31-4E2FA631ADC5}">
  <dimension ref="A1:I19"/>
  <sheetViews>
    <sheetView tabSelected="1" topLeftCell="A13" zoomScale="150" zoomScaleNormal="150" workbookViewId="0">
      <selection activeCell="B14" sqref="B14:C14"/>
    </sheetView>
  </sheetViews>
  <sheetFormatPr defaultColWidth="8.85546875" defaultRowHeight="15.75" x14ac:dyDescent="0.25"/>
  <cols>
    <col min="1" max="1" width="57.85546875" style="26" customWidth="1"/>
    <col min="2" max="2" width="14.140625" style="26" customWidth="1"/>
    <col min="3" max="3" width="14.28515625" style="26" customWidth="1"/>
    <col min="4" max="4" width="14.140625" style="26" customWidth="1"/>
    <col min="5" max="5" width="9.7109375" style="26" customWidth="1"/>
    <col min="6" max="16384" width="8.85546875" style="26"/>
  </cols>
  <sheetData>
    <row r="1" spans="1:9" x14ac:dyDescent="0.25">
      <c r="A1" s="115" t="s">
        <v>151</v>
      </c>
      <c r="B1" s="116"/>
      <c r="C1" s="116"/>
      <c r="D1" s="116"/>
      <c r="E1" s="117"/>
    </row>
    <row r="2" spans="1:9" ht="54" customHeight="1" x14ac:dyDescent="0.25">
      <c r="A2" s="70" t="s">
        <v>154</v>
      </c>
      <c r="B2" s="71">
        <f>30*1.15*1.25</f>
        <v>43.125</v>
      </c>
    </row>
    <row r="3" spans="1:9" ht="56.25" customHeight="1" x14ac:dyDescent="0.25">
      <c r="A3" s="70" t="s">
        <v>155</v>
      </c>
      <c r="B3" s="71">
        <f>30*1.15*1.5</f>
        <v>51.75</v>
      </c>
    </row>
    <row r="4" spans="1:9" x14ac:dyDescent="0.25">
      <c r="A4" s="70" t="s">
        <v>153</v>
      </c>
      <c r="B4" s="82">
        <v>20</v>
      </c>
    </row>
    <row r="5" spans="1:9" x14ac:dyDescent="0.25">
      <c r="A5" s="45"/>
      <c r="B5" s="44"/>
    </row>
    <row r="6" spans="1:9" x14ac:dyDescent="0.25">
      <c r="B6" s="118" t="s">
        <v>135</v>
      </c>
      <c r="C6" s="118"/>
      <c r="D6" s="118" t="s">
        <v>112</v>
      </c>
      <c r="E6" s="118"/>
      <c r="F6" s="118" t="s">
        <v>113</v>
      </c>
      <c r="G6" s="118"/>
      <c r="H6" s="118" t="s">
        <v>114</v>
      </c>
      <c r="I6" s="118"/>
    </row>
    <row r="7" spans="1:9" x14ac:dyDescent="0.25">
      <c r="B7" s="113" t="s">
        <v>115</v>
      </c>
      <c r="C7" s="114"/>
      <c r="D7" s="113" t="s">
        <v>116</v>
      </c>
      <c r="E7" s="114"/>
      <c r="F7" s="113" t="s">
        <v>117</v>
      </c>
      <c r="G7" s="114"/>
      <c r="H7" s="113" t="s">
        <v>118</v>
      </c>
      <c r="I7" s="114"/>
    </row>
    <row r="8" spans="1:9" x14ac:dyDescent="0.25">
      <c r="B8" s="46" t="s">
        <v>103</v>
      </c>
      <c r="C8" s="46" t="s">
        <v>104</v>
      </c>
      <c r="D8" s="46" t="s">
        <v>103</v>
      </c>
      <c r="E8" s="46" t="s">
        <v>104</v>
      </c>
      <c r="F8" s="46" t="s">
        <v>103</v>
      </c>
      <c r="G8" s="46" t="s">
        <v>104</v>
      </c>
      <c r="H8" s="46" t="s">
        <v>103</v>
      </c>
      <c r="I8" s="46" t="s">
        <v>104</v>
      </c>
    </row>
    <row r="9" spans="1:9" x14ac:dyDescent="0.25">
      <c r="A9" s="26" t="s">
        <v>105</v>
      </c>
      <c r="B9" s="46">
        <v>16</v>
      </c>
      <c r="C9" s="46">
        <f>B9*B2</f>
        <v>690</v>
      </c>
      <c r="D9" s="46">
        <v>16</v>
      </c>
      <c r="E9" s="46">
        <f>D9*B3</f>
        <v>828</v>
      </c>
      <c r="F9" s="46">
        <v>32</v>
      </c>
      <c r="G9" s="46">
        <f>F9*B2</f>
        <v>1380</v>
      </c>
      <c r="H9" s="46">
        <v>48</v>
      </c>
      <c r="I9" s="46">
        <f>H9*B2</f>
        <v>2070</v>
      </c>
    </row>
    <row r="10" spans="1:9" x14ac:dyDescent="0.25">
      <c r="A10" s="26" t="s">
        <v>106</v>
      </c>
      <c r="B10" s="46"/>
      <c r="C10" s="54">
        <f>C9*0.4</f>
        <v>276</v>
      </c>
      <c r="D10" s="46"/>
      <c r="E10" s="54">
        <f t="shared" ref="E10:I10" si="0">E9*0.4</f>
        <v>331.20000000000005</v>
      </c>
      <c r="F10" s="46"/>
      <c r="G10" s="54">
        <f t="shared" si="0"/>
        <v>552</v>
      </c>
      <c r="H10" s="46"/>
      <c r="I10" s="54">
        <f t="shared" si="0"/>
        <v>828</v>
      </c>
    </row>
    <row r="11" spans="1:9" x14ac:dyDescent="0.25">
      <c r="A11" s="27" t="s">
        <v>110</v>
      </c>
      <c r="B11" s="83"/>
      <c r="C11" s="84">
        <f>SUM(C9:C10)</f>
        <v>966</v>
      </c>
      <c r="D11" s="83"/>
      <c r="E11" s="84">
        <f>SUM(E9:E10)</f>
        <v>1159.2</v>
      </c>
      <c r="F11" s="83"/>
      <c r="G11" s="84">
        <f>SUM(G9:G10)</f>
        <v>1932</v>
      </c>
      <c r="H11" s="83"/>
      <c r="I11" s="84">
        <f>SUM(I9:I10)</f>
        <v>2898</v>
      </c>
    </row>
    <row r="13" spans="1:9" ht="16.5" thickBot="1" x14ac:dyDescent="0.3">
      <c r="A13" s="55" t="s">
        <v>119</v>
      </c>
      <c r="B13" s="28"/>
      <c r="C13" s="28"/>
    </row>
    <row r="14" spans="1:9" ht="47.25" customHeight="1" thickBot="1" x14ac:dyDescent="0.3">
      <c r="A14" s="50" t="s">
        <v>4</v>
      </c>
      <c r="B14" s="105" t="s">
        <v>161</v>
      </c>
      <c r="C14" s="106"/>
    </row>
    <row r="15" spans="1:9" ht="48" thickBot="1" x14ac:dyDescent="0.3">
      <c r="A15" s="52" t="s">
        <v>120</v>
      </c>
      <c r="B15" s="51"/>
      <c r="C15" s="85">
        <f>C11</f>
        <v>966</v>
      </c>
    </row>
    <row r="16" spans="1:9" ht="48" thickBot="1" x14ac:dyDescent="0.3">
      <c r="A16" s="53" t="s">
        <v>121</v>
      </c>
      <c r="B16" s="51"/>
      <c r="C16" s="85">
        <f>E11</f>
        <v>1159.2</v>
      </c>
    </row>
    <row r="17" spans="1:3" ht="48" thickBot="1" x14ac:dyDescent="0.3">
      <c r="A17" s="53" t="s">
        <v>122</v>
      </c>
      <c r="B17" s="51"/>
      <c r="C17" s="85">
        <f>G11</f>
        <v>1932</v>
      </c>
    </row>
    <row r="18" spans="1:3" ht="48" thickBot="1" x14ac:dyDescent="0.3">
      <c r="A18" s="53" t="s">
        <v>123</v>
      </c>
      <c r="B18" s="51"/>
      <c r="C18" s="85">
        <f>I11</f>
        <v>2898</v>
      </c>
    </row>
    <row r="19" spans="1:3" x14ac:dyDescent="0.25">
      <c r="A19" s="47"/>
      <c r="B19" s="48"/>
      <c r="C19" s="49"/>
    </row>
  </sheetData>
  <mergeCells count="10">
    <mergeCell ref="A1:E1"/>
    <mergeCell ref="B6:C6"/>
    <mergeCell ref="D6:E6"/>
    <mergeCell ref="F6:G6"/>
    <mergeCell ref="H6:I6"/>
    <mergeCell ref="B14:C14"/>
    <mergeCell ref="B7:C7"/>
    <mergeCell ref="D7:E7"/>
    <mergeCell ref="F7:G7"/>
    <mergeCell ref="H7:I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Възнаграждения</vt:lpstr>
      <vt:lpstr>Надбавки</vt:lpstr>
      <vt:lpstr>Обучения 1-3 дни</vt:lpstr>
      <vt:lpstr>Обучения Онлайн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Hristo Yordanov</dc:creator>
  <cp:keywords/>
  <dc:description/>
  <cp:lastModifiedBy>user</cp:lastModifiedBy>
  <cp:revision/>
  <dcterms:created xsi:type="dcterms:W3CDTF">2020-09-01T06:10:15Z</dcterms:created>
  <dcterms:modified xsi:type="dcterms:W3CDTF">2025-09-15T05:39:04Z</dcterms:modified>
  <cp:category/>
  <cp:contentStatus/>
</cp:coreProperties>
</file>